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10.0.3.220\kontraktacja\1_FEDS 2021_2027_WSPÓLNE\7_Info-Promo\5_PUBLIKACJE_NA_STRONY\1. ZLECENIA_NABORY\067_24\24-04-05 zmiana załacznika\"/>
    </mc:Choice>
  </mc:AlternateContent>
  <xr:revisionPtr revIDLastSave="0" documentId="8_{CB6BA163-0FA7-46C7-91EB-8B2BEBAB5B27}" xr6:coauthVersionLast="47" xr6:coauthVersionMax="47" xr10:uidLastSave="{00000000-0000-0000-0000-000000000000}"/>
  <bookViews>
    <workbookView xWindow="-20115" yWindow="2625" windowWidth="17250" windowHeight="8865" xr2:uid="{0B5E127D-0B75-3C47-816D-0CBC1DB8C491}"/>
  </bookViews>
  <sheets>
    <sheet name="Dane Wnioskodawcy" sheetId="1" r:id="rId1"/>
    <sheet name="Podział projektu na partnerów" sheetId="6" r:id="rId2"/>
    <sheet name="Wyliczenia" sheetId="11" state="hidden" r:id="rId3"/>
    <sheet name="Badania przemysłowe" sheetId="4" r:id="rId4"/>
    <sheet name="Prace rozwojowe" sheetId="7" r:id="rId5"/>
    <sheet name="Infrastruktura B+R" sheetId="9" r:id="rId6"/>
    <sheet name="Działania uzupełniające" sheetId="8" r:id="rId7"/>
    <sheet name="Koszty pośrednie" sheetId="10" r:id="rId8"/>
  </sheets>
  <definedNames>
    <definedName name="_xlnm._FilterDatabase" localSheetId="3" hidden="1">'Badania przemysłowe'!$N$18:$N$18</definedName>
    <definedName name="_xlnm._FilterDatabase" localSheetId="6" hidden="1">'Działania uzupełniające'!$O$29:$O$29</definedName>
    <definedName name="_xlnm._FilterDatabase" localSheetId="5" hidden="1">'Infrastruktura B+R'!$N$16:$N$16</definedName>
    <definedName name="_xlnm._FilterDatabase" localSheetId="4" hidden="1">'Prace rozwojowe'!$N$18:$N$18</definedName>
    <definedName name="_ftn1" localSheetId="0">'Dane Wnioskodawcy'!$O$16</definedName>
    <definedName name="_ftnref1" localSheetId="0">'Dane Wnioskodawcy'!$P$18</definedName>
    <definedName name="_xlnm.Print_Area" localSheetId="0">'Dane Wnioskodawcy'!$A$1:$N$190</definedName>
    <definedName name="_xlnm.Print_Area" localSheetId="6">'Działania uzupełniające'!$A$27:$O$130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1" l="1"/>
  <c r="D174" i="11"/>
  <c r="D173" i="11"/>
  <c r="H3" i="8"/>
  <c r="I3" i="8"/>
  <c r="J3" i="8"/>
  <c r="K3" i="8" s="1"/>
  <c r="H4" i="8"/>
  <c r="I4" i="8"/>
  <c r="J4" i="8"/>
  <c r="K4" i="8" s="1"/>
  <c r="H5" i="8"/>
  <c r="I5" i="8"/>
  <c r="J5" i="8"/>
  <c r="K5" i="8" s="1"/>
  <c r="H6" i="8"/>
  <c r="I6" i="8"/>
  <c r="J6" i="8"/>
  <c r="K6" i="8" s="1"/>
  <c r="H7" i="8"/>
  <c r="I7" i="8"/>
  <c r="J7" i="8"/>
  <c r="K7" i="8" s="1"/>
  <c r="G8" i="8"/>
  <c r="H8" i="8"/>
  <c r="B21" i="10" l="1"/>
  <c r="B22" i="10"/>
  <c r="C21" i="10"/>
  <c r="C22" i="10"/>
  <c r="B160" i="11"/>
  <c r="B139" i="11"/>
  <c r="B117" i="11"/>
  <c r="B95" i="11"/>
  <c r="B73" i="11"/>
  <c r="B48" i="11"/>
  <c r="K129" i="6"/>
  <c r="A178" i="11"/>
  <c r="A91" i="11"/>
  <c r="A113" i="11" s="1"/>
  <c r="A135" i="11" s="1"/>
  <c r="A157" i="11" s="1"/>
  <c r="B66" i="11"/>
  <c r="B91" i="11" s="1"/>
  <c r="B113" i="11" s="1"/>
  <c r="B135" i="11" s="1"/>
  <c r="B157" i="11" s="1"/>
  <c r="B178" i="11" s="1"/>
  <c r="A34" i="6"/>
  <c r="A58" i="6" s="1"/>
  <c r="A82" i="6" s="1"/>
  <c r="A106" i="6" s="1"/>
  <c r="A130" i="6" s="1"/>
  <c r="A154" i="6" s="1"/>
  <c r="B34" i="6"/>
  <c r="B58" i="6" s="1"/>
  <c r="B82" i="6" s="1"/>
  <c r="B106" i="6" s="1"/>
  <c r="B130" i="6" s="1"/>
  <c r="B154" i="6" s="1"/>
  <c r="C34" i="6"/>
  <c r="C58" i="6" s="1"/>
  <c r="C82" i="6" s="1"/>
  <c r="C106" i="6" s="1"/>
  <c r="C130" i="6" s="1"/>
  <c r="C154" i="6" s="1"/>
  <c r="D34" i="6"/>
  <c r="D58" i="6" s="1"/>
  <c r="D82" i="6" s="1"/>
  <c r="D106" i="6" s="1"/>
  <c r="D130" i="6" s="1"/>
  <c r="D154" i="6" s="1"/>
  <c r="D176" i="1"/>
  <c r="C176" i="1"/>
  <c r="E5" i="8"/>
  <c r="H113" i="1" s="1"/>
  <c r="C5" i="8"/>
  <c r="G113" i="1" s="1"/>
  <c r="G73" i="1" s="1"/>
  <c r="C162" i="1"/>
  <c r="D162" i="1"/>
  <c r="C163" i="1"/>
  <c r="D163" i="1"/>
  <c r="C151" i="1"/>
  <c r="D151" i="1"/>
  <c r="C150" i="1"/>
  <c r="D150" i="1"/>
  <c r="D113" i="1"/>
  <c r="C113" i="1"/>
  <c r="C178" i="11" l="1"/>
  <c r="E154" i="6" s="1"/>
  <c r="D178" i="11"/>
  <c r="F154" i="6" s="1"/>
  <c r="H73" i="1"/>
  <c r="C157" i="11"/>
  <c r="E130" i="6" s="1"/>
  <c r="D157" i="11"/>
  <c r="F130" i="6" s="1"/>
  <c r="C135" i="11"/>
  <c r="E106" i="6" s="1"/>
  <c r="D135" i="11"/>
  <c r="F106" i="6" s="1"/>
  <c r="C113" i="11"/>
  <c r="E82" i="6" s="1"/>
  <c r="D113" i="11"/>
  <c r="F82" i="6" s="1"/>
  <c r="E4" i="6" l="1"/>
  <c r="D4" i="6"/>
  <c r="E6" i="6"/>
  <c r="E39" i="6" s="1"/>
  <c r="E7" i="6"/>
  <c r="E63" i="6" s="1"/>
  <c r="E8" i="6"/>
  <c r="E87" i="6" s="1"/>
  <c r="E9" i="6"/>
  <c r="E111" i="6" s="1"/>
  <c r="E10" i="6"/>
  <c r="E135" i="6" s="1"/>
  <c r="E5" i="6"/>
  <c r="E15" i="6" s="1"/>
  <c r="A47" i="6"/>
  <c r="A71" i="6" s="1"/>
  <c r="A95" i="6" s="1"/>
  <c r="A119" i="6" s="1"/>
  <c r="A143" i="6" s="1"/>
  <c r="A88" i="11"/>
  <c r="A110" i="11" s="1"/>
  <c r="A132" i="11" s="1"/>
  <c r="A154" i="11" s="1"/>
  <c r="A175" i="11" s="1"/>
  <c r="A89" i="11"/>
  <c r="A111" i="11" s="1"/>
  <c r="A133" i="11" s="1"/>
  <c r="A155" i="11" s="1"/>
  <c r="A176" i="11" s="1"/>
  <c r="A90" i="11"/>
  <c r="A112" i="11" s="1"/>
  <c r="A134" i="11" s="1"/>
  <c r="A156" i="11" s="1"/>
  <c r="A177" i="11" s="1"/>
  <c r="A92" i="11"/>
  <c r="A114" i="11" s="1"/>
  <c r="A136" i="11" s="1"/>
  <c r="A158" i="11" s="1"/>
  <c r="A179" i="11" s="1"/>
  <c r="B67" i="11"/>
  <c r="B92" i="11" s="1"/>
  <c r="B64" i="11"/>
  <c r="B89" i="11" s="1"/>
  <c r="B111" i="11" s="1"/>
  <c r="E111" i="11" s="1"/>
  <c r="H111" i="11" s="1"/>
  <c r="I80" i="6" s="1"/>
  <c r="B65" i="11"/>
  <c r="B90" i="11" s="1"/>
  <c r="B112" i="11" s="1"/>
  <c r="E112" i="11" s="1"/>
  <c r="B63" i="11"/>
  <c r="B88" i="11" s="1"/>
  <c r="B110" i="11" s="1"/>
  <c r="A87" i="11"/>
  <c r="A109" i="11" s="1"/>
  <c r="A131" i="11" s="1"/>
  <c r="A153" i="11" s="1"/>
  <c r="A174" i="11" s="1"/>
  <c r="A86" i="11"/>
  <c r="A108" i="11" s="1"/>
  <c r="A130" i="11" s="1"/>
  <c r="A152" i="11" s="1"/>
  <c r="A173" i="11" s="1"/>
  <c r="B62" i="11"/>
  <c r="B61" i="11"/>
  <c r="B86" i="11" s="1"/>
  <c r="B108" i="11" s="1"/>
  <c r="A101" i="11"/>
  <c r="A123" i="11" s="1"/>
  <c r="A145" i="11" s="1"/>
  <c r="A166" i="11" s="1"/>
  <c r="A81" i="11"/>
  <c r="A103" i="11" s="1"/>
  <c r="A125" i="11" s="1"/>
  <c r="A147" i="11" s="1"/>
  <c r="A168" i="11" s="1"/>
  <c r="A82" i="11"/>
  <c r="A104" i="11" s="1"/>
  <c r="A126" i="11" s="1"/>
  <c r="A148" i="11" s="1"/>
  <c r="A169" i="11" s="1"/>
  <c r="A83" i="11"/>
  <c r="A105" i="11" s="1"/>
  <c r="A127" i="11" s="1"/>
  <c r="A149" i="11" s="1"/>
  <c r="A170" i="11" s="1"/>
  <c r="A84" i="11"/>
  <c r="A106" i="11" s="1"/>
  <c r="A128" i="11" s="1"/>
  <c r="A150" i="11" s="1"/>
  <c r="A171" i="11" s="1"/>
  <c r="A85" i="11"/>
  <c r="A107" i="11" s="1"/>
  <c r="A129" i="11" s="1"/>
  <c r="A151" i="11" s="1"/>
  <c r="A172" i="11" s="1"/>
  <c r="A80" i="11"/>
  <c r="A102" i="11" s="1"/>
  <c r="A124" i="11" s="1"/>
  <c r="A146" i="11" s="1"/>
  <c r="A167" i="11" s="1"/>
  <c r="B49" i="11"/>
  <c r="C161" i="11" s="1"/>
  <c r="E137" i="6" s="1"/>
  <c r="B50" i="11"/>
  <c r="B51" i="11"/>
  <c r="E163" i="11" s="1"/>
  <c r="G139" i="6" s="1"/>
  <c r="B52" i="11"/>
  <c r="B53" i="11"/>
  <c r="C122" i="11" s="1"/>
  <c r="E93" i="6" s="1"/>
  <c r="B54" i="11"/>
  <c r="B79" i="11" s="1"/>
  <c r="B101" i="11" s="1"/>
  <c r="B123" i="11" s="1"/>
  <c r="B145" i="11" s="1"/>
  <c r="B166" i="11" s="1"/>
  <c r="G166" i="11" s="1"/>
  <c r="H142" i="6" s="1"/>
  <c r="D95" i="11"/>
  <c r="D117" i="11"/>
  <c r="D139" i="11"/>
  <c r="D160" i="11"/>
  <c r="A39" i="6"/>
  <c r="A15" i="6"/>
  <c r="A42" i="6"/>
  <c r="A66" i="6" s="1"/>
  <c r="A90" i="6" s="1"/>
  <c r="A114" i="6" s="1"/>
  <c r="A138" i="6" s="1"/>
  <c r="A43" i="6"/>
  <c r="A67" i="6" s="1"/>
  <c r="A91" i="6" s="1"/>
  <c r="A115" i="6" s="1"/>
  <c r="A139" i="6" s="1"/>
  <c r="A44" i="6"/>
  <c r="A68" i="6" s="1"/>
  <c r="A92" i="6" s="1"/>
  <c r="A116" i="6" s="1"/>
  <c r="A140" i="6" s="1"/>
  <c r="A45" i="6"/>
  <c r="A69" i="6" s="1"/>
  <c r="A93" i="6" s="1"/>
  <c r="A117" i="6" s="1"/>
  <c r="A141" i="6" s="1"/>
  <c r="A46" i="6"/>
  <c r="A70" i="6" s="1"/>
  <c r="A94" i="6" s="1"/>
  <c r="A118" i="6" s="1"/>
  <c r="A142" i="6" s="1"/>
  <c r="A29" i="6"/>
  <c r="A53" i="6" s="1"/>
  <c r="A77" i="6" s="1"/>
  <c r="A101" i="6" s="1"/>
  <c r="A125" i="6" s="1"/>
  <c r="A149" i="6" s="1"/>
  <c r="A30" i="6"/>
  <c r="A54" i="6" s="1"/>
  <c r="A78" i="6" s="1"/>
  <c r="A102" i="6" s="1"/>
  <c r="A126" i="6" s="1"/>
  <c r="A150" i="6" s="1"/>
  <c r="A31" i="6"/>
  <c r="A55" i="6" s="1"/>
  <c r="A79" i="6" s="1"/>
  <c r="A103" i="6" s="1"/>
  <c r="A127" i="6" s="1"/>
  <c r="A151" i="6" s="1"/>
  <c r="A32" i="6"/>
  <c r="A56" i="6" s="1"/>
  <c r="A80" i="6" s="1"/>
  <c r="A104" i="6" s="1"/>
  <c r="A128" i="6" s="1"/>
  <c r="A152" i="6" s="1"/>
  <c r="A33" i="6"/>
  <c r="A57" i="6" s="1"/>
  <c r="A81" i="6" s="1"/>
  <c r="A105" i="6" s="1"/>
  <c r="A129" i="6" s="1"/>
  <c r="A153" i="6" s="1"/>
  <c r="A35" i="6"/>
  <c r="A59" i="6" s="1"/>
  <c r="A83" i="6" s="1"/>
  <c r="A107" i="6" s="1"/>
  <c r="A131" i="6" s="1"/>
  <c r="A155" i="6" s="1"/>
  <c r="A41" i="6"/>
  <c r="A65" i="6" s="1"/>
  <c r="A89" i="6" s="1"/>
  <c r="A113" i="6" s="1"/>
  <c r="A137" i="6" s="1"/>
  <c r="D18" i="6"/>
  <c r="D42" i="6" s="1"/>
  <c r="D66" i="6" s="1"/>
  <c r="D90" i="6" s="1"/>
  <c r="D114" i="6" s="1"/>
  <c r="D138" i="6" s="1"/>
  <c r="D19" i="6"/>
  <c r="D25" i="6" s="1"/>
  <c r="D49" i="6" s="1"/>
  <c r="D73" i="6" s="1"/>
  <c r="D97" i="6" s="1"/>
  <c r="D121" i="6" s="1"/>
  <c r="D145" i="6" s="1"/>
  <c r="D20" i="6"/>
  <c r="D44" i="6" s="1"/>
  <c r="D68" i="6" s="1"/>
  <c r="D92" i="6" s="1"/>
  <c r="D116" i="6" s="1"/>
  <c r="D140" i="6" s="1"/>
  <c r="D21" i="6"/>
  <c r="D45" i="6" s="1"/>
  <c r="D69" i="6" s="1"/>
  <c r="D93" i="6" s="1"/>
  <c r="D117" i="6" s="1"/>
  <c r="D141" i="6" s="1"/>
  <c r="D22" i="6"/>
  <c r="D46" i="6" s="1"/>
  <c r="D70" i="6" s="1"/>
  <c r="D94" i="6" s="1"/>
  <c r="D118" i="6" s="1"/>
  <c r="D142" i="6" s="1"/>
  <c r="D29" i="6"/>
  <c r="D53" i="6" s="1"/>
  <c r="D77" i="6" s="1"/>
  <c r="D101" i="6" s="1"/>
  <c r="D125" i="6" s="1"/>
  <c r="D149" i="6" s="1"/>
  <c r="D30" i="6"/>
  <c r="D54" i="6" s="1"/>
  <c r="D78" i="6" s="1"/>
  <c r="D102" i="6" s="1"/>
  <c r="D126" i="6" s="1"/>
  <c r="D150" i="6" s="1"/>
  <c r="D31" i="6"/>
  <c r="D55" i="6" s="1"/>
  <c r="D79" i="6" s="1"/>
  <c r="D103" i="6" s="1"/>
  <c r="D127" i="6" s="1"/>
  <c r="D151" i="6" s="1"/>
  <c r="D32" i="6"/>
  <c r="D56" i="6" s="1"/>
  <c r="D80" i="6" s="1"/>
  <c r="D104" i="6" s="1"/>
  <c r="D128" i="6" s="1"/>
  <c r="D152" i="6" s="1"/>
  <c r="D33" i="6"/>
  <c r="D57" i="6" s="1"/>
  <c r="D81" i="6" s="1"/>
  <c r="D105" i="6" s="1"/>
  <c r="D129" i="6" s="1"/>
  <c r="D153" i="6" s="1"/>
  <c r="D35" i="6"/>
  <c r="D59" i="6" s="1"/>
  <c r="D83" i="6" s="1"/>
  <c r="D107" i="6" s="1"/>
  <c r="D131" i="6" s="1"/>
  <c r="D155" i="6" s="1"/>
  <c r="D17" i="6"/>
  <c r="D41" i="6" s="1"/>
  <c r="D65" i="6" s="1"/>
  <c r="D89" i="6" s="1"/>
  <c r="D113" i="6" s="1"/>
  <c r="D137" i="6" s="1"/>
  <c r="C18" i="6"/>
  <c r="C42" i="6" s="1"/>
  <c r="C66" i="6" s="1"/>
  <c r="C90" i="6" s="1"/>
  <c r="C114" i="6" s="1"/>
  <c r="C138" i="6" s="1"/>
  <c r="C19" i="6"/>
  <c r="C43" i="6" s="1"/>
  <c r="C67" i="6" s="1"/>
  <c r="C91" i="6" s="1"/>
  <c r="C115" i="6" s="1"/>
  <c r="C139" i="6" s="1"/>
  <c r="C20" i="6"/>
  <c r="C44" i="6" s="1"/>
  <c r="C68" i="6" s="1"/>
  <c r="C92" i="6" s="1"/>
  <c r="C116" i="6" s="1"/>
  <c r="C140" i="6" s="1"/>
  <c r="C21" i="6"/>
  <c r="C45" i="6" s="1"/>
  <c r="C69" i="6" s="1"/>
  <c r="C93" i="6" s="1"/>
  <c r="C117" i="6" s="1"/>
  <c r="C141" i="6" s="1"/>
  <c r="C22" i="6"/>
  <c r="C46" i="6" s="1"/>
  <c r="C70" i="6" s="1"/>
  <c r="C94" i="6" s="1"/>
  <c r="C118" i="6" s="1"/>
  <c r="C142" i="6" s="1"/>
  <c r="C29" i="6"/>
  <c r="C53" i="6" s="1"/>
  <c r="C77" i="6" s="1"/>
  <c r="C101" i="6" s="1"/>
  <c r="C125" i="6" s="1"/>
  <c r="C149" i="6" s="1"/>
  <c r="C30" i="6"/>
  <c r="C54" i="6" s="1"/>
  <c r="C78" i="6" s="1"/>
  <c r="C102" i="6" s="1"/>
  <c r="C126" i="6" s="1"/>
  <c r="C150" i="6" s="1"/>
  <c r="C31" i="6"/>
  <c r="C55" i="6" s="1"/>
  <c r="C79" i="6" s="1"/>
  <c r="C103" i="6" s="1"/>
  <c r="C127" i="6" s="1"/>
  <c r="C151" i="6" s="1"/>
  <c r="C32" i="6"/>
  <c r="C56" i="6" s="1"/>
  <c r="C80" i="6" s="1"/>
  <c r="C104" i="6" s="1"/>
  <c r="C128" i="6" s="1"/>
  <c r="C152" i="6" s="1"/>
  <c r="C33" i="6"/>
  <c r="C57" i="6" s="1"/>
  <c r="C81" i="6" s="1"/>
  <c r="C105" i="6" s="1"/>
  <c r="C129" i="6" s="1"/>
  <c r="C153" i="6" s="1"/>
  <c r="C35" i="6"/>
  <c r="C59" i="6" s="1"/>
  <c r="C83" i="6" s="1"/>
  <c r="C107" i="6" s="1"/>
  <c r="C131" i="6" s="1"/>
  <c r="C155" i="6" s="1"/>
  <c r="C17" i="6"/>
  <c r="C23" i="6" s="1"/>
  <c r="C47" i="6" s="1"/>
  <c r="C71" i="6" s="1"/>
  <c r="C95" i="6" s="1"/>
  <c r="C119" i="6" s="1"/>
  <c r="C143" i="6" s="1"/>
  <c r="B18" i="6"/>
  <c r="B42" i="6" s="1"/>
  <c r="B66" i="6" s="1"/>
  <c r="B90" i="6" s="1"/>
  <c r="B114" i="6" s="1"/>
  <c r="B138" i="6" s="1"/>
  <c r="B19" i="6"/>
  <c r="B25" i="6" s="1"/>
  <c r="B49" i="6" s="1"/>
  <c r="B73" i="6" s="1"/>
  <c r="B97" i="6" s="1"/>
  <c r="B121" i="6" s="1"/>
  <c r="B145" i="6" s="1"/>
  <c r="B20" i="6"/>
  <c r="B44" i="6" s="1"/>
  <c r="B68" i="6" s="1"/>
  <c r="B92" i="6" s="1"/>
  <c r="B116" i="6" s="1"/>
  <c r="B140" i="6" s="1"/>
  <c r="B21" i="6"/>
  <c r="B45" i="6" s="1"/>
  <c r="B69" i="6" s="1"/>
  <c r="B93" i="6" s="1"/>
  <c r="B117" i="6" s="1"/>
  <c r="B141" i="6" s="1"/>
  <c r="B22" i="6"/>
  <c r="B46" i="6" s="1"/>
  <c r="B70" i="6" s="1"/>
  <c r="B94" i="6" s="1"/>
  <c r="B118" i="6" s="1"/>
  <c r="B142" i="6" s="1"/>
  <c r="B29" i="6"/>
  <c r="B53" i="6" s="1"/>
  <c r="B77" i="6" s="1"/>
  <c r="B101" i="6" s="1"/>
  <c r="B125" i="6" s="1"/>
  <c r="B149" i="6" s="1"/>
  <c r="B30" i="6"/>
  <c r="B54" i="6" s="1"/>
  <c r="B78" i="6" s="1"/>
  <c r="B102" i="6" s="1"/>
  <c r="B126" i="6" s="1"/>
  <c r="B150" i="6" s="1"/>
  <c r="B31" i="6"/>
  <c r="B55" i="6" s="1"/>
  <c r="B79" i="6" s="1"/>
  <c r="B103" i="6" s="1"/>
  <c r="B127" i="6" s="1"/>
  <c r="B151" i="6" s="1"/>
  <c r="B32" i="6"/>
  <c r="B56" i="6" s="1"/>
  <c r="B80" i="6" s="1"/>
  <c r="B104" i="6" s="1"/>
  <c r="B128" i="6" s="1"/>
  <c r="B152" i="6" s="1"/>
  <c r="B33" i="6"/>
  <c r="B57" i="6" s="1"/>
  <c r="B81" i="6" s="1"/>
  <c r="B105" i="6" s="1"/>
  <c r="B129" i="6" s="1"/>
  <c r="B153" i="6" s="1"/>
  <c r="B35" i="6"/>
  <c r="B59" i="6" s="1"/>
  <c r="B83" i="6" s="1"/>
  <c r="B107" i="6" s="1"/>
  <c r="B131" i="6" s="1"/>
  <c r="B155" i="6" s="1"/>
  <c r="B17" i="6"/>
  <c r="B41" i="6" s="1"/>
  <c r="B65" i="6" s="1"/>
  <c r="B89" i="6" s="1"/>
  <c r="B113" i="6" s="1"/>
  <c r="B137" i="6" s="1"/>
  <c r="I3" i="9"/>
  <c r="I4" i="9"/>
  <c r="I5" i="9"/>
  <c r="I6" i="9"/>
  <c r="I7" i="9"/>
  <c r="I3" i="7"/>
  <c r="I4" i="7"/>
  <c r="I5" i="7"/>
  <c r="I6" i="7"/>
  <c r="I7" i="7"/>
  <c r="I3" i="4"/>
  <c r="I4" i="4"/>
  <c r="I5" i="4"/>
  <c r="I6" i="4"/>
  <c r="I7" i="4"/>
  <c r="I2" i="4"/>
  <c r="B23" i="10"/>
  <c r="B24" i="10"/>
  <c r="B25" i="10"/>
  <c r="B20" i="10"/>
  <c r="C20" i="10"/>
  <c r="F37" i="8"/>
  <c r="G37" i="8"/>
  <c r="H37" i="8"/>
  <c r="K37" i="8" s="1"/>
  <c r="F38" i="8"/>
  <c r="G38" i="8"/>
  <c r="H38" i="8"/>
  <c r="K38" i="8" s="1"/>
  <c r="F39" i="8"/>
  <c r="G39" i="8"/>
  <c r="H39" i="8"/>
  <c r="K39" i="8" s="1"/>
  <c r="F40" i="8"/>
  <c r="G40" i="8"/>
  <c r="H40" i="8"/>
  <c r="K40" i="8" s="1"/>
  <c r="F41" i="8"/>
  <c r="G41" i="8"/>
  <c r="H41" i="8"/>
  <c r="K41" i="8" s="1"/>
  <c r="F42" i="8"/>
  <c r="G42" i="8"/>
  <c r="H42" i="8"/>
  <c r="K42" i="8" s="1"/>
  <c r="F43" i="8"/>
  <c r="G43" i="8"/>
  <c r="H43" i="8"/>
  <c r="K43" i="8" s="1"/>
  <c r="F44" i="8"/>
  <c r="G44" i="8"/>
  <c r="H44" i="8"/>
  <c r="K44" i="8" s="1"/>
  <c r="F45" i="8"/>
  <c r="G45" i="8"/>
  <c r="H45" i="8"/>
  <c r="K45" i="8" s="1"/>
  <c r="F46" i="8"/>
  <c r="G46" i="8"/>
  <c r="H46" i="8"/>
  <c r="K46" i="8" s="1"/>
  <c r="F47" i="8"/>
  <c r="G47" i="8"/>
  <c r="H47" i="8"/>
  <c r="K47" i="8" s="1"/>
  <c r="F48" i="8"/>
  <c r="G48" i="8"/>
  <c r="H48" i="8"/>
  <c r="K48" i="8" s="1"/>
  <c r="F49" i="8"/>
  <c r="G49" i="8"/>
  <c r="H49" i="8"/>
  <c r="K49" i="8" s="1"/>
  <c r="F50" i="8"/>
  <c r="G50" i="8"/>
  <c r="H50" i="8"/>
  <c r="K50" i="8" s="1"/>
  <c r="F51" i="8"/>
  <c r="G51" i="8"/>
  <c r="H51" i="8"/>
  <c r="K51" i="8" s="1"/>
  <c r="F52" i="8"/>
  <c r="G52" i="8"/>
  <c r="H52" i="8"/>
  <c r="K52" i="8" s="1"/>
  <c r="F53" i="8"/>
  <c r="G53" i="8"/>
  <c r="H53" i="8"/>
  <c r="K53" i="8" s="1"/>
  <c r="F54" i="8"/>
  <c r="G54" i="8"/>
  <c r="H54" i="8"/>
  <c r="K54" i="8" s="1"/>
  <c r="F55" i="8"/>
  <c r="G55" i="8"/>
  <c r="H55" i="8"/>
  <c r="K55" i="8" s="1"/>
  <c r="F56" i="8"/>
  <c r="G56" i="8"/>
  <c r="H56" i="8"/>
  <c r="K56" i="8" s="1"/>
  <c r="F57" i="8"/>
  <c r="G57" i="8"/>
  <c r="H57" i="8"/>
  <c r="K57" i="8" s="1"/>
  <c r="F58" i="8"/>
  <c r="G58" i="8"/>
  <c r="H58" i="8"/>
  <c r="K58" i="8" s="1"/>
  <c r="F59" i="8"/>
  <c r="G59" i="8"/>
  <c r="H59" i="8"/>
  <c r="K59" i="8" s="1"/>
  <c r="F60" i="8"/>
  <c r="G60" i="8"/>
  <c r="H60" i="8"/>
  <c r="K60" i="8" s="1"/>
  <c r="F61" i="8"/>
  <c r="G61" i="8"/>
  <c r="H61" i="8"/>
  <c r="K61" i="8" s="1"/>
  <c r="F62" i="8"/>
  <c r="G62" i="8"/>
  <c r="H62" i="8"/>
  <c r="K62" i="8" s="1"/>
  <c r="F63" i="8"/>
  <c r="G63" i="8"/>
  <c r="H63" i="8"/>
  <c r="K63" i="8" s="1"/>
  <c r="F64" i="8"/>
  <c r="G64" i="8"/>
  <c r="H64" i="8"/>
  <c r="K64" i="8" s="1"/>
  <c r="F65" i="8"/>
  <c r="G65" i="8"/>
  <c r="H65" i="8"/>
  <c r="K65" i="8" s="1"/>
  <c r="F66" i="8"/>
  <c r="G66" i="8"/>
  <c r="H66" i="8"/>
  <c r="K66" i="8" s="1"/>
  <c r="F67" i="8"/>
  <c r="G67" i="8"/>
  <c r="H67" i="8"/>
  <c r="K67" i="8" s="1"/>
  <c r="F68" i="8"/>
  <c r="G68" i="8"/>
  <c r="H68" i="8"/>
  <c r="K68" i="8" s="1"/>
  <c r="F69" i="8"/>
  <c r="G69" i="8"/>
  <c r="H69" i="8"/>
  <c r="K69" i="8" s="1"/>
  <c r="F70" i="8"/>
  <c r="G70" i="8"/>
  <c r="H70" i="8"/>
  <c r="K70" i="8" s="1"/>
  <c r="F71" i="8"/>
  <c r="G71" i="8"/>
  <c r="H71" i="8"/>
  <c r="K71" i="8" s="1"/>
  <c r="F72" i="8"/>
  <c r="G72" i="8"/>
  <c r="H72" i="8"/>
  <c r="K72" i="8" s="1"/>
  <c r="F73" i="8"/>
  <c r="G73" i="8"/>
  <c r="H73" i="8"/>
  <c r="K73" i="8" s="1"/>
  <c r="F74" i="8"/>
  <c r="G74" i="8"/>
  <c r="H74" i="8"/>
  <c r="K74" i="8" s="1"/>
  <c r="F75" i="8"/>
  <c r="G75" i="8"/>
  <c r="H75" i="8"/>
  <c r="K75" i="8" s="1"/>
  <c r="F76" i="8"/>
  <c r="G76" i="8"/>
  <c r="H76" i="8"/>
  <c r="K76" i="8" s="1"/>
  <c r="F77" i="8"/>
  <c r="G77" i="8"/>
  <c r="H77" i="8"/>
  <c r="K77" i="8" s="1"/>
  <c r="F78" i="8"/>
  <c r="G78" i="8"/>
  <c r="H78" i="8"/>
  <c r="K78" i="8" s="1"/>
  <c r="F79" i="8"/>
  <c r="G79" i="8"/>
  <c r="H79" i="8"/>
  <c r="K79" i="8" s="1"/>
  <c r="F80" i="8"/>
  <c r="G80" i="8"/>
  <c r="H80" i="8"/>
  <c r="K80" i="8" s="1"/>
  <c r="F81" i="8"/>
  <c r="G81" i="8"/>
  <c r="H81" i="8"/>
  <c r="K81" i="8" s="1"/>
  <c r="F82" i="8"/>
  <c r="G82" i="8"/>
  <c r="H82" i="8"/>
  <c r="K82" i="8" s="1"/>
  <c r="F83" i="8"/>
  <c r="G83" i="8"/>
  <c r="H83" i="8"/>
  <c r="K83" i="8" s="1"/>
  <c r="F84" i="8"/>
  <c r="G84" i="8"/>
  <c r="H84" i="8"/>
  <c r="K84" i="8" s="1"/>
  <c r="F85" i="8"/>
  <c r="G85" i="8"/>
  <c r="H85" i="8"/>
  <c r="K85" i="8" s="1"/>
  <c r="F86" i="8"/>
  <c r="G86" i="8"/>
  <c r="H86" i="8"/>
  <c r="K86" i="8" s="1"/>
  <c r="F87" i="8"/>
  <c r="G87" i="8"/>
  <c r="H87" i="8"/>
  <c r="K87" i="8" s="1"/>
  <c r="F88" i="8"/>
  <c r="G88" i="8"/>
  <c r="H88" i="8"/>
  <c r="K88" i="8" s="1"/>
  <c r="F89" i="8"/>
  <c r="G89" i="8"/>
  <c r="H89" i="8"/>
  <c r="K89" i="8" s="1"/>
  <c r="F90" i="8"/>
  <c r="G90" i="8"/>
  <c r="H90" i="8"/>
  <c r="K90" i="8" s="1"/>
  <c r="F91" i="8"/>
  <c r="G91" i="8"/>
  <c r="H91" i="8"/>
  <c r="K91" i="8" s="1"/>
  <c r="F92" i="8"/>
  <c r="G92" i="8"/>
  <c r="H92" i="8"/>
  <c r="K92" i="8" s="1"/>
  <c r="F93" i="8"/>
  <c r="G93" i="8"/>
  <c r="H93" i="8"/>
  <c r="K93" i="8" s="1"/>
  <c r="F94" i="8"/>
  <c r="G94" i="8"/>
  <c r="H94" i="8"/>
  <c r="K94" i="8" s="1"/>
  <c r="F95" i="8"/>
  <c r="G95" i="8"/>
  <c r="H95" i="8"/>
  <c r="K95" i="8" s="1"/>
  <c r="F96" i="8"/>
  <c r="G96" i="8"/>
  <c r="H96" i="8"/>
  <c r="K96" i="8" s="1"/>
  <c r="F97" i="8"/>
  <c r="G97" i="8"/>
  <c r="H97" i="8"/>
  <c r="K97" i="8" s="1"/>
  <c r="F98" i="8"/>
  <c r="G98" i="8"/>
  <c r="H98" i="8"/>
  <c r="K98" i="8" s="1"/>
  <c r="F99" i="8"/>
  <c r="G99" i="8"/>
  <c r="H99" i="8"/>
  <c r="K99" i="8" s="1"/>
  <c r="F100" i="8"/>
  <c r="G100" i="8"/>
  <c r="H100" i="8"/>
  <c r="K100" i="8" s="1"/>
  <c r="F101" i="8"/>
  <c r="G101" i="8"/>
  <c r="H101" i="8"/>
  <c r="K101" i="8" s="1"/>
  <c r="F102" i="8"/>
  <c r="G102" i="8"/>
  <c r="H102" i="8"/>
  <c r="K102" i="8" s="1"/>
  <c r="F103" i="8"/>
  <c r="G103" i="8"/>
  <c r="H103" i="8"/>
  <c r="K103" i="8" s="1"/>
  <c r="F104" i="8"/>
  <c r="G104" i="8"/>
  <c r="H104" i="8"/>
  <c r="K104" i="8" s="1"/>
  <c r="F105" i="8"/>
  <c r="G105" i="8"/>
  <c r="H105" i="8"/>
  <c r="K105" i="8" s="1"/>
  <c r="F106" i="8"/>
  <c r="G106" i="8"/>
  <c r="H106" i="8"/>
  <c r="K106" i="8" s="1"/>
  <c r="F107" i="8"/>
  <c r="G107" i="8"/>
  <c r="H107" i="8"/>
  <c r="K107" i="8" s="1"/>
  <c r="F108" i="8"/>
  <c r="G108" i="8"/>
  <c r="H108" i="8"/>
  <c r="K108" i="8" s="1"/>
  <c r="F109" i="8"/>
  <c r="G109" i="8"/>
  <c r="H109" i="8"/>
  <c r="K109" i="8" s="1"/>
  <c r="F110" i="8"/>
  <c r="G110" i="8"/>
  <c r="H110" i="8"/>
  <c r="K110" i="8" s="1"/>
  <c r="F111" i="8"/>
  <c r="G111" i="8"/>
  <c r="H111" i="8"/>
  <c r="K111" i="8" s="1"/>
  <c r="F112" i="8"/>
  <c r="G112" i="8"/>
  <c r="H112" i="8"/>
  <c r="K112" i="8" s="1"/>
  <c r="F113" i="8"/>
  <c r="G113" i="8"/>
  <c r="H113" i="8"/>
  <c r="K113" i="8" s="1"/>
  <c r="F114" i="8"/>
  <c r="G114" i="8"/>
  <c r="H114" i="8"/>
  <c r="K114" i="8" s="1"/>
  <c r="F115" i="8"/>
  <c r="G115" i="8"/>
  <c r="H115" i="8"/>
  <c r="K115" i="8" s="1"/>
  <c r="F116" i="8"/>
  <c r="G116" i="8"/>
  <c r="H116" i="8"/>
  <c r="K116" i="8" s="1"/>
  <c r="F117" i="8"/>
  <c r="G117" i="8"/>
  <c r="H117" i="8"/>
  <c r="K117" i="8" s="1"/>
  <c r="F118" i="8"/>
  <c r="G118" i="8"/>
  <c r="H118" i="8"/>
  <c r="K118" i="8" s="1"/>
  <c r="F119" i="8"/>
  <c r="G119" i="8"/>
  <c r="H119" i="8"/>
  <c r="K119" i="8" s="1"/>
  <c r="F120" i="8"/>
  <c r="G120" i="8"/>
  <c r="H120" i="8"/>
  <c r="K120" i="8" s="1"/>
  <c r="F121" i="8"/>
  <c r="G121" i="8"/>
  <c r="H121" i="8"/>
  <c r="K121" i="8" s="1"/>
  <c r="F122" i="8"/>
  <c r="G122" i="8"/>
  <c r="H122" i="8"/>
  <c r="K122" i="8" s="1"/>
  <c r="F123" i="8"/>
  <c r="G123" i="8"/>
  <c r="H123" i="8"/>
  <c r="K123" i="8" s="1"/>
  <c r="F124" i="8"/>
  <c r="G124" i="8"/>
  <c r="H124" i="8"/>
  <c r="K124" i="8" s="1"/>
  <c r="F125" i="8"/>
  <c r="G125" i="8"/>
  <c r="H125" i="8"/>
  <c r="K125" i="8" s="1"/>
  <c r="F126" i="8"/>
  <c r="G126" i="8"/>
  <c r="H126" i="8"/>
  <c r="K126" i="8" s="1"/>
  <c r="F127" i="8"/>
  <c r="G127" i="8"/>
  <c r="H127" i="8"/>
  <c r="K127" i="8" s="1"/>
  <c r="E24" i="9"/>
  <c r="F24" i="9"/>
  <c r="G24" i="9"/>
  <c r="J24" i="9" s="1"/>
  <c r="E25" i="9"/>
  <c r="F25" i="9"/>
  <c r="G25" i="9"/>
  <c r="J25" i="9" s="1"/>
  <c r="E26" i="9"/>
  <c r="F26" i="9"/>
  <c r="G26" i="9"/>
  <c r="J26" i="9" s="1"/>
  <c r="E27" i="9"/>
  <c r="F27" i="9"/>
  <c r="G27" i="9"/>
  <c r="J27" i="9" s="1"/>
  <c r="E28" i="9"/>
  <c r="F28" i="9"/>
  <c r="G28" i="9"/>
  <c r="J28" i="9" s="1"/>
  <c r="E29" i="9"/>
  <c r="F29" i="9"/>
  <c r="G29" i="9"/>
  <c r="J29" i="9" s="1"/>
  <c r="E30" i="9"/>
  <c r="F30" i="9"/>
  <c r="G30" i="9"/>
  <c r="J30" i="9" s="1"/>
  <c r="E31" i="9"/>
  <c r="F31" i="9"/>
  <c r="G31" i="9"/>
  <c r="J31" i="9" s="1"/>
  <c r="E32" i="9"/>
  <c r="F32" i="9"/>
  <c r="G32" i="9"/>
  <c r="J32" i="9" s="1"/>
  <c r="E33" i="9"/>
  <c r="F33" i="9"/>
  <c r="G33" i="9"/>
  <c r="J33" i="9" s="1"/>
  <c r="E34" i="9"/>
  <c r="F34" i="9"/>
  <c r="G34" i="9"/>
  <c r="J34" i="9" s="1"/>
  <c r="E35" i="9"/>
  <c r="F35" i="9"/>
  <c r="G35" i="9"/>
  <c r="J35" i="9" s="1"/>
  <c r="E36" i="9"/>
  <c r="F36" i="9"/>
  <c r="G36" i="9"/>
  <c r="J36" i="9" s="1"/>
  <c r="E37" i="9"/>
  <c r="F37" i="9"/>
  <c r="G37" i="9"/>
  <c r="J37" i="9" s="1"/>
  <c r="E38" i="9"/>
  <c r="F38" i="9"/>
  <c r="G38" i="9"/>
  <c r="J38" i="9" s="1"/>
  <c r="E39" i="9"/>
  <c r="F39" i="9"/>
  <c r="G39" i="9"/>
  <c r="J39" i="9" s="1"/>
  <c r="E40" i="9"/>
  <c r="F40" i="9"/>
  <c r="G40" i="9"/>
  <c r="J40" i="9" s="1"/>
  <c r="E41" i="9"/>
  <c r="F41" i="9"/>
  <c r="G41" i="9"/>
  <c r="J41" i="9" s="1"/>
  <c r="E42" i="9"/>
  <c r="F42" i="9"/>
  <c r="G42" i="9"/>
  <c r="J42" i="9" s="1"/>
  <c r="E43" i="9"/>
  <c r="F43" i="9"/>
  <c r="G43" i="9"/>
  <c r="J43" i="9" s="1"/>
  <c r="E44" i="9"/>
  <c r="F44" i="9"/>
  <c r="G44" i="9"/>
  <c r="J44" i="9" s="1"/>
  <c r="E45" i="9"/>
  <c r="F45" i="9"/>
  <c r="G45" i="9"/>
  <c r="J45" i="9" s="1"/>
  <c r="E46" i="9"/>
  <c r="F46" i="9"/>
  <c r="G46" i="9"/>
  <c r="J46" i="9" s="1"/>
  <c r="E47" i="9"/>
  <c r="F47" i="9"/>
  <c r="G47" i="9"/>
  <c r="J47" i="9" s="1"/>
  <c r="E48" i="9"/>
  <c r="F48" i="9"/>
  <c r="G48" i="9"/>
  <c r="J48" i="9" s="1"/>
  <c r="E49" i="9"/>
  <c r="F49" i="9"/>
  <c r="G49" i="9"/>
  <c r="J49" i="9" s="1"/>
  <c r="E50" i="9"/>
  <c r="F50" i="9"/>
  <c r="G50" i="9"/>
  <c r="J50" i="9" s="1"/>
  <c r="E51" i="9"/>
  <c r="F51" i="9"/>
  <c r="G51" i="9"/>
  <c r="J51" i="9" s="1"/>
  <c r="E52" i="9"/>
  <c r="F52" i="9"/>
  <c r="G52" i="9"/>
  <c r="J52" i="9" s="1"/>
  <c r="E53" i="9"/>
  <c r="F53" i="9"/>
  <c r="G53" i="9"/>
  <c r="J53" i="9" s="1"/>
  <c r="E54" i="9"/>
  <c r="F54" i="9"/>
  <c r="G54" i="9"/>
  <c r="J54" i="9" s="1"/>
  <c r="E55" i="9"/>
  <c r="F55" i="9"/>
  <c r="G55" i="9"/>
  <c r="J55" i="9" s="1"/>
  <c r="E56" i="9"/>
  <c r="F56" i="9"/>
  <c r="G56" i="9"/>
  <c r="J56" i="9" s="1"/>
  <c r="E57" i="9"/>
  <c r="F57" i="9"/>
  <c r="G57" i="9"/>
  <c r="J57" i="9" s="1"/>
  <c r="E58" i="9"/>
  <c r="F58" i="9"/>
  <c r="G58" i="9"/>
  <c r="J58" i="9" s="1"/>
  <c r="E59" i="9"/>
  <c r="F59" i="9"/>
  <c r="G59" i="9"/>
  <c r="J59" i="9" s="1"/>
  <c r="E60" i="9"/>
  <c r="F60" i="9"/>
  <c r="G60" i="9"/>
  <c r="J60" i="9" s="1"/>
  <c r="E61" i="9"/>
  <c r="F61" i="9"/>
  <c r="G61" i="9"/>
  <c r="J61" i="9" s="1"/>
  <c r="E62" i="9"/>
  <c r="F62" i="9"/>
  <c r="G62" i="9"/>
  <c r="J62" i="9" s="1"/>
  <c r="E63" i="9"/>
  <c r="F63" i="9"/>
  <c r="G63" i="9"/>
  <c r="J63" i="9" s="1"/>
  <c r="E64" i="9"/>
  <c r="F64" i="9"/>
  <c r="G64" i="9"/>
  <c r="J64" i="9" s="1"/>
  <c r="E65" i="9"/>
  <c r="F65" i="9"/>
  <c r="G65" i="9"/>
  <c r="J65" i="9" s="1"/>
  <c r="E66" i="9"/>
  <c r="F66" i="9"/>
  <c r="G66" i="9"/>
  <c r="J66" i="9" s="1"/>
  <c r="E67" i="9"/>
  <c r="F67" i="9"/>
  <c r="G67" i="9"/>
  <c r="J67" i="9" s="1"/>
  <c r="E68" i="9"/>
  <c r="F68" i="9"/>
  <c r="G68" i="9"/>
  <c r="J68" i="9" s="1"/>
  <c r="E69" i="9"/>
  <c r="F69" i="9"/>
  <c r="G69" i="9"/>
  <c r="J69" i="9" s="1"/>
  <c r="E70" i="9"/>
  <c r="F70" i="9"/>
  <c r="G70" i="9"/>
  <c r="J70" i="9" s="1"/>
  <c r="E71" i="9"/>
  <c r="F71" i="9"/>
  <c r="G71" i="9"/>
  <c r="J71" i="9" s="1"/>
  <c r="E72" i="9"/>
  <c r="F72" i="9"/>
  <c r="G72" i="9"/>
  <c r="J72" i="9" s="1"/>
  <c r="E73" i="9"/>
  <c r="F73" i="9"/>
  <c r="G73" i="9"/>
  <c r="J73" i="9" s="1"/>
  <c r="E74" i="9"/>
  <c r="F74" i="9"/>
  <c r="G74" i="9"/>
  <c r="J74" i="9" s="1"/>
  <c r="E75" i="9"/>
  <c r="F75" i="9"/>
  <c r="G75" i="9"/>
  <c r="J75" i="9" s="1"/>
  <c r="E76" i="9"/>
  <c r="F76" i="9"/>
  <c r="G76" i="9"/>
  <c r="J76" i="9" s="1"/>
  <c r="E77" i="9"/>
  <c r="F77" i="9"/>
  <c r="G77" i="9"/>
  <c r="J77" i="9" s="1"/>
  <c r="E78" i="9"/>
  <c r="F78" i="9"/>
  <c r="G78" i="9"/>
  <c r="J78" i="9" s="1"/>
  <c r="E79" i="9"/>
  <c r="F79" i="9"/>
  <c r="G79" i="9"/>
  <c r="J79" i="9" s="1"/>
  <c r="E80" i="9"/>
  <c r="F80" i="9"/>
  <c r="G80" i="9"/>
  <c r="J80" i="9" s="1"/>
  <c r="E81" i="9"/>
  <c r="F81" i="9"/>
  <c r="G81" i="9"/>
  <c r="J81" i="9" s="1"/>
  <c r="E82" i="9"/>
  <c r="F82" i="9"/>
  <c r="G82" i="9"/>
  <c r="J82" i="9" s="1"/>
  <c r="E83" i="9"/>
  <c r="F83" i="9"/>
  <c r="G83" i="9"/>
  <c r="J83" i="9" s="1"/>
  <c r="E84" i="9"/>
  <c r="F84" i="9"/>
  <c r="G84" i="9"/>
  <c r="J84" i="9" s="1"/>
  <c r="E85" i="9"/>
  <c r="F85" i="9"/>
  <c r="G85" i="9"/>
  <c r="J85" i="9" s="1"/>
  <c r="E86" i="9"/>
  <c r="F86" i="9"/>
  <c r="G86" i="9"/>
  <c r="J86" i="9" s="1"/>
  <c r="E87" i="9"/>
  <c r="F87" i="9"/>
  <c r="G87" i="9"/>
  <c r="J87" i="9" s="1"/>
  <c r="E88" i="9"/>
  <c r="F88" i="9"/>
  <c r="G88" i="9"/>
  <c r="J88" i="9" s="1"/>
  <c r="E89" i="9"/>
  <c r="F89" i="9"/>
  <c r="G89" i="9"/>
  <c r="J89" i="9" s="1"/>
  <c r="E90" i="9"/>
  <c r="F90" i="9"/>
  <c r="G90" i="9"/>
  <c r="J90" i="9" s="1"/>
  <c r="E91" i="9"/>
  <c r="F91" i="9"/>
  <c r="G91" i="9"/>
  <c r="J91" i="9" s="1"/>
  <c r="E92" i="9"/>
  <c r="F92" i="9"/>
  <c r="G92" i="9"/>
  <c r="J92" i="9" s="1"/>
  <c r="E93" i="9"/>
  <c r="F93" i="9"/>
  <c r="G93" i="9"/>
  <c r="J93" i="9" s="1"/>
  <c r="E94" i="9"/>
  <c r="F94" i="9"/>
  <c r="G94" i="9"/>
  <c r="J94" i="9" s="1"/>
  <c r="E95" i="9"/>
  <c r="F95" i="9"/>
  <c r="G95" i="9"/>
  <c r="J95" i="9" s="1"/>
  <c r="E96" i="9"/>
  <c r="F96" i="9"/>
  <c r="G96" i="9"/>
  <c r="J96" i="9" s="1"/>
  <c r="E97" i="9"/>
  <c r="F97" i="9"/>
  <c r="G97" i="9"/>
  <c r="J97" i="9" s="1"/>
  <c r="E98" i="9"/>
  <c r="F98" i="9"/>
  <c r="G98" i="9"/>
  <c r="J98" i="9" s="1"/>
  <c r="E99" i="9"/>
  <c r="F99" i="9"/>
  <c r="G99" i="9"/>
  <c r="J99" i="9" s="1"/>
  <c r="E100" i="9"/>
  <c r="F100" i="9"/>
  <c r="G100" i="9"/>
  <c r="J100" i="9" s="1"/>
  <c r="E101" i="9"/>
  <c r="F101" i="9"/>
  <c r="G101" i="9"/>
  <c r="J101" i="9" s="1"/>
  <c r="E102" i="9"/>
  <c r="F102" i="9"/>
  <c r="G102" i="9"/>
  <c r="J102" i="9" s="1"/>
  <c r="E103" i="9"/>
  <c r="F103" i="9"/>
  <c r="G103" i="9"/>
  <c r="J103" i="9" s="1"/>
  <c r="E104" i="9"/>
  <c r="F104" i="9"/>
  <c r="G104" i="9"/>
  <c r="J104" i="9" s="1"/>
  <c r="E105" i="9"/>
  <c r="F105" i="9"/>
  <c r="G105" i="9"/>
  <c r="J105" i="9" s="1"/>
  <c r="E106" i="9"/>
  <c r="F106" i="9"/>
  <c r="G106" i="9"/>
  <c r="J106" i="9" s="1"/>
  <c r="E107" i="9"/>
  <c r="F107" i="9"/>
  <c r="G107" i="9"/>
  <c r="J107" i="9" s="1"/>
  <c r="E108" i="9"/>
  <c r="F108" i="9"/>
  <c r="G108" i="9"/>
  <c r="J108" i="9" s="1"/>
  <c r="E109" i="9"/>
  <c r="F109" i="9"/>
  <c r="G109" i="9"/>
  <c r="J109" i="9" s="1"/>
  <c r="E110" i="9"/>
  <c r="F110" i="9"/>
  <c r="G110" i="9"/>
  <c r="J110" i="9" s="1"/>
  <c r="E111" i="9"/>
  <c r="F111" i="9"/>
  <c r="G111" i="9"/>
  <c r="J111" i="9" s="1"/>
  <c r="E112" i="9"/>
  <c r="F112" i="9"/>
  <c r="G112" i="9"/>
  <c r="J112" i="9" s="1"/>
  <c r="E113" i="9"/>
  <c r="F113" i="9"/>
  <c r="G113" i="9"/>
  <c r="J113" i="9" s="1"/>
  <c r="E114" i="9"/>
  <c r="F114" i="9"/>
  <c r="G114" i="9"/>
  <c r="J114" i="9" s="1"/>
  <c r="H7" i="7"/>
  <c r="G7" i="7"/>
  <c r="D7" i="7"/>
  <c r="C7" i="7"/>
  <c r="H6" i="7"/>
  <c r="G6" i="7"/>
  <c r="E6" i="7"/>
  <c r="D6" i="7"/>
  <c r="C6" i="7"/>
  <c r="H5" i="7"/>
  <c r="G5" i="7"/>
  <c r="E5" i="7"/>
  <c r="D5" i="7"/>
  <c r="C5" i="7"/>
  <c r="H4" i="7"/>
  <c r="G4" i="7"/>
  <c r="E4" i="7"/>
  <c r="D4" i="7"/>
  <c r="C4" i="7"/>
  <c r="H3" i="7"/>
  <c r="G3" i="7"/>
  <c r="D3" i="7"/>
  <c r="I2" i="7"/>
  <c r="J2" i="7" s="1"/>
  <c r="H2" i="7"/>
  <c r="G2" i="7"/>
  <c r="D2" i="7"/>
  <c r="C2" i="7"/>
  <c r="G118" i="7"/>
  <c r="J118" i="7" s="1"/>
  <c r="F118" i="7"/>
  <c r="E118" i="7"/>
  <c r="G117" i="7"/>
  <c r="J117" i="7" s="1"/>
  <c r="F117" i="7"/>
  <c r="E117" i="7"/>
  <c r="G116" i="7"/>
  <c r="J116" i="7" s="1"/>
  <c r="F116" i="7"/>
  <c r="E116" i="7"/>
  <c r="G115" i="7"/>
  <c r="J115" i="7" s="1"/>
  <c r="F115" i="7"/>
  <c r="E115" i="7"/>
  <c r="G114" i="7"/>
  <c r="J114" i="7" s="1"/>
  <c r="F114" i="7"/>
  <c r="E114" i="7"/>
  <c r="G113" i="7"/>
  <c r="J113" i="7" s="1"/>
  <c r="F113" i="7"/>
  <c r="E113" i="7"/>
  <c r="G112" i="7"/>
  <c r="J112" i="7" s="1"/>
  <c r="F112" i="7"/>
  <c r="E112" i="7"/>
  <c r="G111" i="7"/>
  <c r="J111" i="7" s="1"/>
  <c r="F111" i="7"/>
  <c r="E111" i="7"/>
  <c r="G110" i="7"/>
  <c r="J110" i="7" s="1"/>
  <c r="F110" i="7"/>
  <c r="E110" i="7"/>
  <c r="G109" i="7"/>
  <c r="J109" i="7" s="1"/>
  <c r="F109" i="7"/>
  <c r="E109" i="7"/>
  <c r="G108" i="7"/>
  <c r="J108" i="7" s="1"/>
  <c r="F108" i="7"/>
  <c r="E108" i="7"/>
  <c r="G107" i="7"/>
  <c r="J107" i="7" s="1"/>
  <c r="F107" i="7"/>
  <c r="E107" i="7"/>
  <c r="G106" i="7"/>
  <c r="J106" i="7" s="1"/>
  <c r="F106" i="7"/>
  <c r="E106" i="7"/>
  <c r="G105" i="7"/>
  <c r="J105" i="7" s="1"/>
  <c r="F105" i="7"/>
  <c r="E105" i="7"/>
  <c r="G104" i="7"/>
  <c r="J104" i="7" s="1"/>
  <c r="F104" i="7"/>
  <c r="E104" i="7"/>
  <c r="G103" i="7"/>
  <c r="J103" i="7" s="1"/>
  <c r="F103" i="7"/>
  <c r="E103" i="7"/>
  <c r="G102" i="7"/>
  <c r="J102" i="7" s="1"/>
  <c r="F102" i="7"/>
  <c r="E102" i="7"/>
  <c r="G101" i="7"/>
  <c r="J101" i="7" s="1"/>
  <c r="F101" i="7"/>
  <c r="E101" i="7"/>
  <c r="G100" i="7"/>
  <c r="J100" i="7" s="1"/>
  <c r="F100" i="7"/>
  <c r="E100" i="7"/>
  <c r="G99" i="7"/>
  <c r="J99" i="7" s="1"/>
  <c r="F99" i="7"/>
  <c r="E99" i="7"/>
  <c r="G98" i="7"/>
  <c r="J98" i="7" s="1"/>
  <c r="F98" i="7"/>
  <c r="E98" i="7"/>
  <c r="G97" i="7"/>
  <c r="J97" i="7" s="1"/>
  <c r="F97" i="7"/>
  <c r="E97" i="7"/>
  <c r="G96" i="7"/>
  <c r="J96" i="7" s="1"/>
  <c r="F96" i="7"/>
  <c r="E96" i="7"/>
  <c r="G95" i="7"/>
  <c r="J95" i="7" s="1"/>
  <c r="F95" i="7"/>
  <c r="E95" i="7"/>
  <c r="G94" i="7"/>
  <c r="J94" i="7" s="1"/>
  <c r="F94" i="7"/>
  <c r="E94" i="7"/>
  <c r="G93" i="7"/>
  <c r="J93" i="7" s="1"/>
  <c r="F93" i="7"/>
  <c r="E93" i="7"/>
  <c r="G92" i="7"/>
  <c r="J92" i="7" s="1"/>
  <c r="F92" i="7"/>
  <c r="E92" i="7"/>
  <c r="G91" i="7"/>
  <c r="J91" i="7" s="1"/>
  <c r="F91" i="7"/>
  <c r="E91" i="7"/>
  <c r="G90" i="7"/>
  <c r="J90" i="7" s="1"/>
  <c r="F90" i="7"/>
  <c r="E90" i="7"/>
  <c r="G89" i="7"/>
  <c r="J89" i="7" s="1"/>
  <c r="F89" i="7"/>
  <c r="E89" i="7"/>
  <c r="G88" i="7"/>
  <c r="J88" i="7" s="1"/>
  <c r="F88" i="7"/>
  <c r="E88" i="7"/>
  <c r="G87" i="7"/>
  <c r="J87" i="7" s="1"/>
  <c r="F87" i="7"/>
  <c r="E87" i="7"/>
  <c r="G86" i="7"/>
  <c r="J86" i="7" s="1"/>
  <c r="F86" i="7"/>
  <c r="E86" i="7"/>
  <c r="G85" i="7"/>
  <c r="J85" i="7" s="1"/>
  <c r="F85" i="7"/>
  <c r="E85" i="7"/>
  <c r="G84" i="7"/>
  <c r="J84" i="7" s="1"/>
  <c r="F84" i="7"/>
  <c r="E84" i="7"/>
  <c r="G83" i="7"/>
  <c r="J83" i="7" s="1"/>
  <c r="F83" i="7"/>
  <c r="E83" i="7"/>
  <c r="G82" i="7"/>
  <c r="J82" i="7" s="1"/>
  <c r="F82" i="7"/>
  <c r="E82" i="7"/>
  <c r="G81" i="7"/>
  <c r="J81" i="7" s="1"/>
  <c r="F81" i="7"/>
  <c r="E81" i="7"/>
  <c r="G80" i="7"/>
  <c r="J80" i="7" s="1"/>
  <c r="F80" i="7"/>
  <c r="E80" i="7"/>
  <c r="G79" i="7"/>
  <c r="J79" i="7" s="1"/>
  <c r="F79" i="7"/>
  <c r="E79" i="7"/>
  <c r="G78" i="7"/>
  <c r="J78" i="7" s="1"/>
  <c r="F78" i="7"/>
  <c r="E78" i="7"/>
  <c r="G77" i="7"/>
  <c r="J77" i="7" s="1"/>
  <c r="F77" i="7"/>
  <c r="E77" i="7"/>
  <c r="G76" i="7"/>
  <c r="J76" i="7" s="1"/>
  <c r="F76" i="7"/>
  <c r="E76" i="7"/>
  <c r="G75" i="7"/>
  <c r="J75" i="7" s="1"/>
  <c r="F75" i="7"/>
  <c r="E75" i="7"/>
  <c r="G74" i="7"/>
  <c r="J74" i="7" s="1"/>
  <c r="F74" i="7"/>
  <c r="E74" i="7"/>
  <c r="G73" i="7"/>
  <c r="J73" i="7" s="1"/>
  <c r="F73" i="7"/>
  <c r="E73" i="7"/>
  <c r="G72" i="7"/>
  <c r="J72" i="7" s="1"/>
  <c r="F72" i="7"/>
  <c r="E72" i="7"/>
  <c r="G71" i="7"/>
  <c r="J71" i="7" s="1"/>
  <c r="F71" i="7"/>
  <c r="E71" i="7"/>
  <c r="G70" i="7"/>
  <c r="J70" i="7" s="1"/>
  <c r="F70" i="7"/>
  <c r="E70" i="7"/>
  <c r="G69" i="7"/>
  <c r="J69" i="7" s="1"/>
  <c r="F69" i="7"/>
  <c r="E69" i="7"/>
  <c r="G68" i="7"/>
  <c r="J68" i="7" s="1"/>
  <c r="F68" i="7"/>
  <c r="E68" i="7"/>
  <c r="G67" i="7"/>
  <c r="J67" i="7" s="1"/>
  <c r="F67" i="7"/>
  <c r="E67" i="7"/>
  <c r="G66" i="7"/>
  <c r="J66" i="7" s="1"/>
  <c r="F66" i="7"/>
  <c r="E66" i="7"/>
  <c r="G65" i="7"/>
  <c r="J65" i="7" s="1"/>
  <c r="F65" i="7"/>
  <c r="E65" i="7"/>
  <c r="G64" i="7"/>
  <c r="J64" i="7" s="1"/>
  <c r="F64" i="7"/>
  <c r="E64" i="7"/>
  <c r="G63" i="7"/>
  <c r="J63" i="7" s="1"/>
  <c r="F63" i="7"/>
  <c r="E63" i="7"/>
  <c r="G62" i="7"/>
  <c r="J62" i="7" s="1"/>
  <c r="F62" i="7"/>
  <c r="E62" i="7"/>
  <c r="G61" i="7"/>
  <c r="J61" i="7" s="1"/>
  <c r="F61" i="7"/>
  <c r="E61" i="7"/>
  <c r="G60" i="7"/>
  <c r="J60" i="7" s="1"/>
  <c r="F60" i="7"/>
  <c r="E60" i="7"/>
  <c r="G59" i="7"/>
  <c r="J59" i="7" s="1"/>
  <c r="F59" i="7"/>
  <c r="E59" i="7"/>
  <c r="G58" i="7"/>
  <c r="J58" i="7" s="1"/>
  <c r="F58" i="7"/>
  <c r="E58" i="7"/>
  <c r="G57" i="7"/>
  <c r="J57" i="7" s="1"/>
  <c r="F57" i="7"/>
  <c r="E57" i="7"/>
  <c r="G56" i="7"/>
  <c r="J56" i="7" s="1"/>
  <c r="F56" i="7"/>
  <c r="E56" i="7"/>
  <c r="G55" i="7"/>
  <c r="J55" i="7" s="1"/>
  <c r="F55" i="7"/>
  <c r="E55" i="7"/>
  <c r="G54" i="7"/>
  <c r="J54" i="7" s="1"/>
  <c r="F54" i="7"/>
  <c r="E54" i="7"/>
  <c r="G53" i="7"/>
  <c r="J53" i="7" s="1"/>
  <c r="F53" i="7"/>
  <c r="E53" i="7"/>
  <c r="G52" i="7"/>
  <c r="J52" i="7" s="1"/>
  <c r="F52" i="7"/>
  <c r="E52" i="7"/>
  <c r="G51" i="7"/>
  <c r="J51" i="7" s="1"/>
  <c r="F51" i="7"/>
  <c r="E51" i="7"/>
  <c r="G50" i="7"/>
  <c r="J50" i="7" s="1"/>
  <c r="F50" i="7"/>
  <c r="E50" i="7"/>
  <c r="G49" i="7"/>
  <c r="J49" i="7" s="1"/>
  <c r="F49" i="7"/>
  <c r="E49" i="7"/>
  <c r="G48" i="7"/>
  <c r="J48" i="7" s="1"/>
  <c r="F48" i="7"/>
  <c r="E48" i="7"/>
  <c r="G47" i="7"/>
  <c r="J47" i="7" s="1"/>
  <c r="F47" i="7"/>
  <c r="E47" i="7"/>
  <c r="G46" i="7"/>
  <c r="J46" i="7" s="1"/>
  <c r="F46" i="7"/>
  <c r="E46" i="7"/>
  <c r="G45" i="7"/>
  <c r="J45" i="7" s="1"/>
  <c r="F45" i="7"/>
  <c r="E45" i="7"/>
  <c r="G44" i="7"/>
  <c r="J44" i="7" s="1"/>
  <c r="F44" i="7"/>
  <c r="E44" i="7"/>
  <c r="G43" i="7"/>
  <c r="J43" i="7" s="1"/>
  <c r="F43" i="7"/>
  <c r="E43" i="7"/>
  <c r="G42" i="7"/>
  <c r="J42" i="7" s="1"/>
  <c r="F42" i="7"/>
  <c r="E42" i="7"/>
  <c r="G41" i="7"/>
  <c r="J41" i="7" s="1"/>
  <c r="F41" i="7"/>
  <c r="E41" i="7"/>
  <c r="G40" i="7"/>
  <c r="J40" i="7" s="1"/>
  <c r="F40" i="7"/>
  <c r="E40" i="7"/>
  <c r="G39" i="7"/>
  <c r="J39" i="7" s="1"/>
  <c r="F39" i="7"/>
  <c r="E39" i="7"/>
  <c r="G38" i="7"/>
  <c r="J38" i="7" s="1"/>
  <c r="F38" i="7"/>
  <c r="E38" i="7"/>
  <c r="G37" i="7"/>
  <c r="J37" i="7" s="1"/>
  <c r="F37" i="7"/>
  <c r="E37" i="7"/>
  <c r="G36" i="7"/>
  <c r="J36" i="7" s="1"/>
  <c r="F36" i="7"/>
  <c r="E36" i="7"/>
  <c r="G35" i="7"/>
  <c r="J35" i="7" s="1"/>
  <c r="F35" i="7"/>
  <c r="E35" i="7"/>
  <c r="G34" i="7"/>
  <c r="J34" i="7" s="1"/>
  <c r="F34" i="7"/>
  <c r="E34" i="7"/>
  <c r="G33" i="7"/>
  <c r="J33" i="7" s="1"/>
  <c r="F33" i="7"/>
  <c r="E33" i="7"/>
  <c r="G32" i="7"/>
  <c r="J32" i="7" s="1"/>
  <c r="F32" i="7"/>
  <c r="E32" i="7"/>
  <c r="G31" i="7"/>
  <c r="J31" i="7" s="1"/>
  <c r="F31" i="7"/>
  <c r="E31" i="7"/>
  <c r="G30" i="7"/>
  <c r="J30" i="7" s="1"/>
  <c r="F30" i="7"/>
  <c r="E30" i="7"/>
  <c r="G29" i="7"/>
  <c r="J29" i="7" s="1"/>
  <c r="F29" i="7"/>
  <c r="E29" i="7"/>
  <c r="G28" i="7"/>
  <c r="J28" i="7" s="1"/>
  <c r="F28" i="7"/>
  <c r="E28" i="7"/>
  <c r="I19" i="7"/>
  <c r="F19" i="7"/>
  <c r="E19" i="7"/>
  <c r="E30" i="4"/>
  <c r="F30" i="4"/>
  <c r="G30" i="4"/>
  <c r="J30" i="4" s="1"/>
  <c r="E31" i="4"/>
  <c r="F31" i="4"/>
  <c r="G31" i="4"/>
  <c r="J31" i="4" s="1"/>
  <c r="E32" i="4"/>
  <c r="F32" i="4"/>
  <c r="G32" i="4"/>
  <c r="J32" i="4" s="1"/>
  <c r="E33" i="4"/>
  <c r="F33" i="4"/>
  <c r="G33" i="4"/>
  <c r="J33" i="4" s="1"/>
  <c r="E34" i="4"/>
  <c r="F34" i="4"/>
  <c r="G34" i="4"/>
  <c r="J34" i="4" s="1"/>
  <c r="E35" i="4"/>
  <c r="F35" i="4"/>
  <c r="G35" i="4"/>
  <c r="J35" i="4" s="1"/>
  <c r="E36" i="4"/>
  <c r="F36" i="4"/>
  <c r="G36" i="4"/>
  <c r="J36" i="4" s="1"/>
  <c r="E37" i="4"/>
  <c r="F37" i="4"/>
  <c r="G37" i="4"/>
  <c r="J37" i="4" s="1"/>
  <c r="E38" i="4"/>
  <c r="F38" i="4"/>
  <c r="G38" i="4"/>
  <c r="J38" i="4" s="1"/>
  <c r="E39" i="4"/>
  <c r="F39" i="4"/>
  <c r="G39" i="4"/>
  <c r="J39" i="4" s="1"/>
  <c r="E40" i="4"/>
  <c r="F40" i="4"/>
  <c r="G40" i="4"/>
  <c r="J40" i="4" s="1"/>
  <c r="E41" i="4"/>
  <c r="F41" i="4"/>
  <c r="G41" i="4"/>
  <c r="J41" i="4" s="1"/>
  <c r="E42" i="4"/>
  <c r="F42" i="4"/>
  <c r="G42" i="4"/>
  <c r="J42" i="4" s="1"/>
  <c r="E43" i="4"/>
  <c r="F43" i="4"/>
  <c r="G43" i="4"/>
  <c r="J43" i="4" s="1"/>
  <c r="E44" i="4"/>
  <c r="F44" i="4"/>
  <c r="G44" i="4"/>
  <c r="J44" i="4" s="1"/>
  <c r="E45" i="4"/>
  <c r="F45" i="4"/>
  <c r="G45" i="4"/>
  <c r="J45" i="4" s="1"/>
  <c r="E46" i="4"/>
  <c r="F46" i="4"/>
  <c r="G46" i="4"/>
  <c r="J46" i="4" s="1"/>
  <c r="E47" i="4"/>
  <c r="F47" i="4"/>
  <c r="G47" i="4"/>
  <c r="J47" i="4" s="1"/>
  <c r="E48" i="4"/>
  <c r="F48" i="4"/>
  <c r="G48" i="4"/>
  <c r="J48" i="4" s="1"/>
  <c r="E49" i="4"/>
  <c r="F49" i="4"/>
  <c r="G49" i="4"/>
  <c r="J49" i="4" s="1"/>
  <c r="E50" i="4"/>
  <c r="F50" i="4"/>
  <c r="G50" i="4"/>
  <c r="J50" i="4" s="1"/>
  <c r="E51" i="4"/>
  <c r="F51" i="4"/>
  <c r="G51" i="4"/>
  <c r="J51" i="4" s="1"/>
  <c r="E52" i="4"/>
  <c r="F52" i="4"/>
  <c r="G52" i="4"/>
  <c r="J52" i="4" s="1"/>
  <c r="E53" i="4"/>
  <c r="F53" i="4"/>
  <c r="G53" i="4"/>
  <c r="J53" i="4" s="1"/>
  <c r="E54" i="4"/>
  <c r="F54" i="4"/>
  <c r="G54" i="4"/>
  <c r="J54" i="4" s="1"/>
  <c r="E55" i="4"/>
  <c r="F55" i="4"/>
  <c r="G55" i="4"/>
  <c r="J55" i="4" s="1"/>
  <c r="E56" i="4"/>
  <c r="F56" i="4"/>
  <c r="G56" i="4"/>
  <c r="J56" i="4" s="1"/>
  <c r="E57" i="4"/>
  <c r="F57" i="4"/>
  <c r="G57" i="4"/>
  <c r="J57" i="4" s="1"/>
  <c r="E58" i="4"/>
  <c r="F58" i="4"/>
  <c r="G58" i="4"/>
  <c r="J58" i="4" s="1"/>
  <c r="E59" i="4"/>
  <c r="F59" i="4"/>
  <c r="G59" i="4"/>
  <c r="J59" i="4" s="1"/>
  <c r="E60" i="4"/>
  <c r="F60" i="4"/>
  <c r="G60" i="4"/>
  <c r="J60" i="4" s="1"/>
  <c r="E61" i="4"/>
  <c r="F61" i="4"/>
  <c r="G61" i="4"/>
  <c r="J61" i="4" s="1"/>
  <c r="E62" i="4"/>
  <c r="F62" i="4"/>
  <c r="G62" i="4"/>
  <c r="J62" i="4" s="1"/>
  <c r="E63" i="4"/>
  <c r="F63" i="4"/>
  <c r="G63" i="4"/>
  <c r="J63" i="4" s="1"/>
  <c r="E64" i="4"/>
  <c r="F64" i="4"/>
  <c r="G64" i="4"/>
  <c r="J64" i="4" s="1"/>
  <c r="E65" i="4"/>
  <c r="F65" i="4"/>
  <c r="G65" i="4"/>
  <c r="J65" i="4" s="1"/>
  <c r="E66" i="4"/>
  <c r="F66" i="4"/>
  <c r="G66" i="4"/>
  <c r="J66" i="4" s="1"/>
  <c r="E67" i="4"/>
  <c r="F67" i="4"/>
  <c r="G67" i="4"/>
  <c r="J67" i="4" s="1"/>
  <c r="E68" i="4"/>
  <c r="F68" i="4"/>
  <c r="G68" i="4"/>
  <c r="J68" i="4" s="1"/>
  <c r="E69" i="4"/>
  <c r="F69" i="4"/>
  <c r="G69" i="4"/>
  <c r="J69" i="4" s="1"/>
  <c r="E70" i="4"/>
  <c r="F70" i="4"/>
  <c r="G70" i="4"/>
  <c r="J70" i="4" s="1"/>
  <c r="E71" i="4"/>
  <c r="F71" i="4"/>
  <c r="G71" i="4"/>
  <c r="J71" i="4" s="1"/>
  <c r="E72" i="4"/>
  <c r="F72" i="4"/>
  <c r="G72" i="4"/>
  <c r="J72" i="4" s="1"/>
  <c r="E73" i="4"/>
  <c r="F73" i="4"/>
  <c r="G73" i="4"/>
  <c r="J73" i="4" s="1"/>
  <c r="E74" i="4"/>
  <c r="F74" i="4"/>
  <c r="G74" i="4"/>
  <c r="J74" i="4" s="1"/>
  <c r="E75" i="4"/>
  <c r="F75" i="4"/>
  <c r="G75" i="4"/>
  <c r="J75" i="4" s="1"/>
  <c r="E76" i="4"/>
  <c r="F76" i="4"/>
  <c r="G76" i="4"/>
  <c r="J76" i="4" s="1"/>
  <c r="E77" i="4"/>
  <c r="F77" i="4"/>
  <c r="G77" i="4"/>
  <c r="J77" i="4" s="1"/>
  <c r="E78" i="4"/>
  <c r="F78" i="4"/>
  <c r="G78" i="4"/>
  <c r="J78" i="4" s="1"/>
  <c r="E79" i="4"/>
  <c r="F79" i="4"/>
  <c r="G79" i="4"/>
  <c r="J79" i="4" s="1"/>
  <c r="E80" i="4"/>
  <c r="F80" i="4"/>
  <c r="G80" i="4"/>
  <c r="J80" i="4" s="1"/>
  <c r="E81" i="4"/>
  <c r="F81" i="4"/>
  <c r="G81" i="4"/>
  <c r="J81" i="4" s="1"/>
  <c r="E82" i="4"/>
  <c r="F82" i="4"/>
  <c r="G82" i="4"/>
  <c r="J82" i="4" s="1"/>
  <c r="E83" i="4"/>
  <c r="F83" i="4"/>
  <c r="G83" i="4"/>
  <c r="J83" i="4" s="1"/>
  <c r="E84" i="4"/>
  <c r="F84" i="4"/>
  <c r="G84" i="4"/>
  <c r="J84" i="4" s="1"/>
  <c r="E85" i="4"/>
  <c r="F85" i="4"/>
  <c r="G85" i="4"/>
  <c r="J85" i="4" s="1"/>
  <c r="E86" i="4"/>
  <c r="F86" i="4"/>
  <c r="G86" i="4"/>
  <c r="J86" i="4" s="1"/>
  <c r="E87" i="4"/>
  <c r="F87" i="4"/>
  <c r="G87" i="4"/>
  <c r="J87" i="4" s="1"/>
  <c r="E88" i="4"/>
  <c r="F88" i="4"/>
  <c r="G88" i="4"/>
  <c r="J88" i="4" s="1"/>
  <c r="E89" i="4"/>
  <c r="F89" i="4"/>
  <c r="G89" i="4"/>
  <c r="J89" i="4" s="1"/>
  <c r="E90" i="4"/>
  <c r="F90" i="4"/>
  <c r="G90" i="4"/>
  <c r="J90" i="4" s="1"/>
  <c r="E91" i="4"/>
  <c r="F91" i="4"/>
  <c r="G91" i="4"/>
  <c r="J91" i="4" s="1"/>
  <c r="E92" i="4"/>
  <c r="F92" i="4"/>
  <c r="G92" i="4"/>
  <c r="J92" i="4" s="1"/>
  <c r="E93" i="4"/>
  <c r="F93" i="4"/>
  <c r="G93" i="4"/>
  <c r="J93" i="4" s="1"/>
  <c r="E94" i="4"/>
  <c r="F94" i="4"/>
  <c r="G94" i="4"/>
  <c r="J94" i="4" s="1"/>
  <c r="E95" i="4"/>
  <c r="F95" i="4"/>
  <c r="G95" i="4"/>
  <c r="J95" i="4" s="1"/>
  <c r="E96" i="4"/>
  <c r="F96" i="4"/>
  <c r="G96" i="4"/>
  <c r="J96" i="4" s="1"/>
  <c r="E97" i="4"/>
  <c r="F97" i="4"/>
  <c r="G97" i="4"/>
  <c r="J97" i="4" s="1"/>
  <c r="E98" i="4"/>
  <c r="F98" i="4"/>
  <c r="G98" i="4"/>
  <c r="J98" i="4" s="1"/>
  <c r="E99" i="4"/>
  <c r="F99" i="4"/>
  <c r="G99" i="4"/>
  <c r="J99" i="4" s="1"/>
  <c r="E100" i="4"/>
  <c r="F100" i="4"/>
  <c r="G100" i="4"/>
  <c r="J100" i="4" s="1"/>
  <c r="E101" i="4"/>
  <c r="F101" i="4"/>
  <c r="G101" i="4"/>
  <c r="J101" i="4" s="1"/>
  <c r="E102" i="4"/>
  <c r="F102" i="4"/>
  <c r="G102" i="4"/>
  <c r="J102" i="4" s="1"/>
  <c r="E103" i="4"/>
  <c r="F103" i="4"/>
  <c r="G103" i="4"/>
  <c r="J103" i="4" s="1"/>
  <c r="E104" i="4"/>
  <c r="F104" i="4"/>
  <c r="G104" i="4"/>
  <c r="J104" i="4" s="1"/>
  <c r="E105" i="4"/>
  <c r="F105" i="4"/>
  <c r="G105" i="4"/>
  <c r="J105" i="4" s="1"/>
  <c r="E106" i="4"/>
  <c r="F106" i="4"/>
  <c r="G106" i="4"/>
  <c r="J106" i="4" s="1"/>
  <c r="E107" i="4"/>
  <c r="F107" i="4"/>
  <c r="G107" i="4"/>
  <c r="J107" i="4" s="1"/>
  <c r="E108" i="4"/>
  <c r="F108" i="4"/>
  <c r="G108" i="4"/>
  <c r="J108" i="4" s="1"/>
  <c r="E109" i="4"/>
  <c r="F109" i="4"/>
  <c r="G109" i="4"/>
  <c r="J109" i="4" s="1"/>
  <c r="E110" i="4"/>
  <c r="F110" i="4"/>
  <c r="G110" i="4"/>
  <c r="J110" i="4" s="1"/>
  <c r="E111" i="4"/>
  <c r="F111" i="4"/>
  <c r="G111" i="4"/>
  <c r="J111" i="4" s="1"/>
  <c r="E112" i="4"/>
  <c r="F112" i="4"/>
  <c r="G112" i="4"/>
  <c r="J112" i="4" s="1"/>
  <c r="E113" i="4"/>
  <c r="F113" i="4"/>
  <c r="G113" i="4"/>
  <c r="J113" i="4" s="1"/>
  <c r="E114" i="4"/>
  <c r="F114" i="4"/>
  <c r="G114" i="4"/>
  <c r="J114" i="4" s="1"/>
  <c r="E115" i="4"/>
  <c r="F115" i="4"/>
  <c r="G115" i="4"/>
  <c r="J115" i="4" s="1"/>
  <c r="E116" i="4"/>
  <c r="F116" i="4"/>
  <c r="G116" i="4"/>
  <c r="J116" i="4" s="1"/>
  <c r="E117" i="4"/>
  <c r="F117" i="4"/>
  <c r="G117" i="4"/>
  <c r="J117" i="4" s="1"/>
  <c r="E118" i="4"/>
  <c r="F118" i="4"/>
  <c r="G118" i="4"/>
  <c r="J118" i="4" s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21" i="1"/>
  <c r="D157" i="1"/>
  <c r="C157" i="1"/>
  <c r="D154" i="1"/>
  <c r="C154" i="1"/>
  <c r="J2" i="8"/>
  <c r="E119" i="11" l="1"/>
  <c r="G90" i="6" s="1"/>
  <c r="J5" i="7"/>
  <c r="J4" i="7"/>
  <c r="G123" i="11"/>
  <c r="H94" i="6" s="1"/>
  <c r="C3" i="7"/>
  <c r="G93" i="1" s="1"/>
  <c r="B94" i="11"/>
  <c r="B116" i="11" s="1"/>
  <c r="D101" i="11"/>
  <c r="F70" i="6" s="1"/>
  <c r="D122" i="11"/>
  <c r="F93" i="6" s="1"/>
  <c r="D165" i="11"/>
  <c r="F141" i="6" s="1"/>
  <c r="H19" i="7"/>
  <c r="D121" i="11"/>
  <c r="F92" i="6" s="1"/>
  <c r="E165" i="11"/>
  <c r="G141" i="6" s="1"/>
  <c r="E122" i="11"/>
  <c r="G93" i="6" s="1"/>
  <c r="G145" i="11"/>
  <c r="H118" i="6" s="1"/>
  <c r="E123" i="11"/>
  <c r="G94" i="6" s="1"/>
  <c r="I145" i="11"/>
  <c r="J118" i="6" s="1"/>
  <c r="I123" i="11"/>
  <c r="J94" i="6" s="1"/>
  <c r="D100" i="11"/>
  <c r="F69" i="6" s="1"/>
  <c r="D164" i="11"/>
  <c r="F140" i="6" s="1"/>
  <c r="D163" i="11"/>
  <c r="F139" i="6" s="1"/>
  <c r="H145" i="11"/>
  <c r="I118" i="6" s="1"/>
  <c r="E97" i="11"/>
  <c r="G66" i="6" s="1"/>
  <c r="E144" i="11"/>
  <c r="G117" i="6" s="1"/>
  <c r="E166" i="11"/>
  <c r="G142" i="6" s="1"/>
  <c r="H166" i="11"/>
  <c r="I142" i="6" s="1"/>
  <c r="D141" i="11"/>
  <c r="F114" i="6" s="1"/>
  <c r="I166" i="11"/>
  <c r="J142" i="6" s="1"/>
  <c r="D120" i="11"/>
  <c r="F91" i="6" s="1"/>
  <c r="D143" i="11"/>
  <c r="F116" i="6" s="1"/>
  <c r="I101" i="11"/>
  <c r="J70" i="6" s="1"/>
  <c r="D118" i="11"/>
  <c r="F89" i="6" s="1"/>
  <c r="E120" i="11"/>
  <c r="G91" i="6" s="1"/>
  <c r="D161" i="11"/>
  <c r="F137" i="6" s="1"/>
  <c r="D119" i="11"/>
  <c r="F90" i="6" s="1"/>
  <c r="E145" i="11"/>
  <c r="G118" i="6" s="1"/>
  <c r="D162" i="11"/>
  <c r="F138" i="6" s="1"/>
  <c r="H123" i="11"/>
  <c r="I94" i="6" s="1"/>
  <c r="D140" i="11"/>
  <c r="F113" i="6" s="1"/>
  <c r="D142" i="11"/>
  <c r="F115" i="6" s="1"/>
  <c r="D97" i="11"/>
  <c r="F66" i="6" s="1"/>
  <c r="D123" i="11"/>
  <c r="F94" i="6" s="1"/>
  <c r="E141" i="11"/>
  <c r="G114" i="6" s="1"/>
  <c r="D166" i="11"/>
  <c r="F142" i="6" s="1"/>
  <c r="D96" i="11"/>
  <c r="F65" i="6" s="1"/>
  <c r="E98" i="11"/>
  <c r="G67" i="6" s="1"/>
  <c r="D98" i="11"/>
  <c r="F67" i="6" s="1"/>
  <c r="E100" i="11"/>
  <c r="G69" i="6" s="1"/>
  <c r="E142" i="11"/>
  <c r="G115" i="6" s="1"/>
  <c r="D144" i="11"/>
  <c r="F117" i="6" s="1"/>
  <c r="E162" i="11"/>
  <c r="G138" i="6" s="1"/>
  <c r="G101" i="11"/>
  <c r="H70" i="6" s="1"/>
  <c r="D99" i="11"/>
  <c r="F68" i="6" s="1"/>
  <c r="E101" i="11"/>
  <c r="G70" i="6" s="1"/>
  <c r="D145" i="11"/>
  <c r="F118" i="6" s="1"/>
  <c r="H101" i="11"/>
  <c r="I70" i="6" s="1"/>
  <c r="H112" i="11"/>
  <c r="I81" i="6" s="1"/>
  <c r="G81" i="6"/>
  <c r="G80" i="6"/>
  <c r="J6" i="7"/>
  <c r="J3" i="7"/>
  <c r="A24" i="6"/>
  <c r="C24" i="6"/>
  <c r="C48" i="6" s="1"/>
  <c r="C72" i="6" s="1"/>
  <c r="C96" i="6" s="1"/>
  <c r="C120" i="6" s="1"/>
  <c r="C144" i="6" s="1"/>
  <c r="C41" i="6"/>
  <c r="C65" i="6" s="1"/>
  <c r="C89" i="6" s="1"/>
  <c r="C113" i="6" s="1"/>
  <c r="C137" i="6" s="1"/>
  <c r="D28" i="6"/>
  <c r="D52" i="6" s="1"/>
  <c r="D76" i="6" s="1"/>
  <c r="D100" i="6" s="1"/>
  <c r="D124" i="6" s="1"/>
  <c r="D148" i="6" s="1"/>
  <c r="C27" i="6"/>
  <c r="C51" i="6" s="1"/>
  <c r="C75" i="6" s="1"/>
  <c r="C99" i="6" s="1"/>
  <c r="C123" i="6" s="1"/>
  <c r="C147" i="6" s="1"/>
  <c r="C26" i="6"/>
  <c r="C50" i="6" s="1"/>
  <c r="C74" i="6" s="1"/>
  <c r="C98" i="6" s="1"/>
  <c r="C122" i="6" s="1"/>
  <c r="C146" i="6" s="1"/>
  <c r="C25" i="6"/>
  <c r="C49" i="6" s="1"/>
  <c r="C73" i="6" s="1"/>
  <c r="C97" i="6" s="1"/>
  <c r="C121" i="6" s="1"/>
  <c r="C145" i="6" s="1"/>
  <c r="D26" i="6"/>
  <c r="D50" i="6" s="1"/>
  <c r="D74" i="6" s="1"/>
  <c r="D98" i="6" s="1"/>
  <c r="D122" i="6" s="1"/>
  <c r="D146" i="6" s="1"/>
  <c r="D43" i="6"/>
  <c r="D67" i="6" s="1"/>
  <c r="D91" i="6" s="1"/>
  <c r="D115" i="6" s="1"/>
  <c r="D139" i="6" s="1"/>
  <c r="B27" i="6"/>
  <c r="B51" i="6" s="1"/>
  <c r="B75" i="6" s="1"/>
  <c r="B99" i="6" s="1"/>
  <c r="B123" i="6" s="1"/>
  <c r="B147" i="6" s="1"/>
  <c r="D27" i="6"/>
  <c r="D51" i="6" s="1"/>
  <c r="D75" i="6" s="1"/>
  <c r="D99" i="6" s="1"/>
  <c r="D123" i="6" s="1"/>
  <c r="D147" i="6" s="1"/>
  <c r="B23" i="6"/>
  <c r="B47" i="6" s="1"/>
  <c r="B71" i="6" s="1"/>
  <c r="B95" i="6" s="1"/>
  <c r="B119" i="6" s="1"/>
  <c r="B143" i="6" s="1"/>
  <c r="D24" i="6"/>
  <c r="D48" i="6" s="1"/>
  <c r="D72" i="6" s="1"/>
  <c r="D96" i="6" s="1"/>
  <c r="D120" i="6" s="1"/>
  <c r="D144" i="6" s="1"/>
  <c r="C28" i="6"/>
  <c r="C52" i="6" s="1"/>
  <c r="C76" i="6" s="1"/>
  <c r="C100" i="6" s="1"/>
  <c r="C124" i="6" s="1"/>
  <c r="C148" i="6" s="1"/>
  <c r="B43" i="6"/>
  <c r="B67" i="6" s="1"/>
  <c r="B91" i="6" s="1"/>
  <c r="B115" i="6" s="1"/>
  <c r="B139" i="6" s="1"/>
  <c r="B26" i="6"/>
  <c r="B50" i="6" s="1"/>
  <c r="B74" i="6" s="1"/>
  <c r="B98" i="6" s="1"/>
  <c r="B122" i="6" s="1"/>
  <c r="B146" i="6" s="1"/>
  <c r="D23" i="6"/>
  <c r="D47" i="6" s="1"/>
  <c r="D71" i="6" s="1"/>
  <c r="D95" i="6" s="1"/>
  <c r="D119" i="6" s="1"/>
  <c r="D143" i="6" s="1"/>
  <c r="B28" i="6"/>
  <c r="B52" i="6" s="1"/>
  <c r="B76" i="6" s="1"/>
  <c r="B100" i="6" s="1"/>
  <c r="B124" i="6" s="1"/>
  <c r="B148" i="6" s="1"/>
  <c r="B24" i="6"/>
  <c r="B48" i="6" s="1"/>
  <c r="B72" i="6" s="1"/>
  <c r="B96" i="6" s="1"/>
  <c r="B120" i="6" s="1"/>
  <c r="B144" i="6" s="1"/>
  <c r="B132" i="11"/>
  <c r="B154" i="11" s="1"/>
  <c r="B175" i="11" s="1"/>
  <c r="D175" i="11" s="1"/>
  <c r="D111" i="11"/>
  <c r="F80" i="6" s="1"/>
  <c r="D112" i="11"/>
  <c r="F81" i="6" s="1"/>
  <c r="B114" i="11"/>
  <c r="D110" i="11"/>
  <c r="F79" i="6" s="1"/>
  <c r="B134" i="11"/>
  <c r="C112" i="11"/>
  <c r="E81" i="6" s="1"/>
  <c r="C110" i="11"/>
  <c r="E79" i="6" s="1"/>
  <c r="B133" i="11"/>
  <c r="C111" i="11"/>
  <c r="E80" i="6" s="1"/>
  <c r="D108" i="11"/>
  <c r="F77" i="6" s="1"/>
  <c r="C108" i="11"/>
  <c r="E77" i="6" s="1"/>
  <c r="B130" i="11"/>
  <c r="B87" i="11"/>
  <c r="C101" i="11"/>
  <c r="E70" i="6" s="1"/>
  <c r="B55" i="11"/>
  <c r="B80" i="11" s="1"/>
  <c r="B102" i="11" s="1"/>
  <c r="B78" i="11"/>
  <c r="B100" i="11" s="1"/>
  <c r="B60" i="11"/>
  <c r="B85" i="11" s="1"/>
  <c r="B59" i="11"/>
  <c r="B84" i="11" s="1"/>
  <c r="B58" i="11"/>
  <c r="C165" i="11"/>
  <c r="E141" i="6" s="1"/>
  <c r="B57" i="11"/>
  <c r="B82" i="11" s="1"/>
  <c r="C98" i="11"/>
  <c r="E67" i="6" s="1"/>
  <c r="B56" i="11"/>
  <c r="B81" i="11" s="1"/>
  <c r="C99" i="11"/>
  <c r="E68" i="6" s="1"/>
  <c r="C143" i="11"/>
  <c r="E116" i="6" s="1"/>
  <c r="C119" i="11"/>
  <c r="E90" i="6" s="1"/>
  <c r="B77" i="11"/>
  <c r="B99" i="11" s="1"/>
  <c r="B76" i="11"/>
  <c r="B98" i="11" s="1"/>
  <c r="B75" i="11"/>
  <c r="B97" i="11" s="1"/>
  <c r="G97" i="11" s="1"/>
  <c r="C144" i="11"/>
  <c r="E117" i="6" s="1"/>
  <c r="B74" i="11"/>
  <c r="B96" i="11" s="1"/>
  <c r="C140" i="11"/>
  <c r="E113" i="6" s="1"/>
  <c r="C96" i="11"/>
  <c r="E65" i="6" s="1"/>
  <c r="C118" i="11"/>
  <c r="E89" i="6" s="1"/>
  <c r="C100" i="11"/>
  <c r="E69" i="6" s="1"/>
  <c r="C145" i="11"/>
  <c r="E118" i="6" s="1"/>
  <c r="C123" i="11"/>
  <c r="E94" i="6" s="1"/>
  <c r="C166" i="11"/>
  <c r="E142" i="6" s="1"/>
  <c r="E95" i="11"/>
  <c r="E160" i="11"/>
  <c r="C121" i="11"/>
  <c r="E92" i="6" s="1"/>
  <c r="C162" i="11"/>
  <c r="E138" i="6" s="1"/>
  <c r="E117" i="11"/>
  <c r="C163" i="11"/>
  <c r="E139" i="6" s="1"/>
  <c r="C142" i="11"/>
  <c r="E115" i="6" s="1"/>
  <c r="C97" i="11"/>
  <c r="E66" i="6" s="1"/>
  <c r="C141" i="11"/>
  <c r="E114" i="6" s="1"/>
  <c r="C164" i="11"/>
  <c r="E140" i="6" s="1"/>
  <c r="C120" i="11"/>
  <c r="E91" i="6" s="1"/>
  <c r="E139" i="11"/>
  <c r="J7" i="7"/>
  <c r="D8" i="7"/>
  <c r="D9" i="7" s="1"/>
  <c r="K166" i="1"/>
  <c r="C165" i="1"/>
  <c r="C146" i="1"/>
  <c r="D146" i="1"/>
  <c r="C147" i="1"/>
  <c r="D147" i="1"/>
  <c r="D149" i="1"/>
  <c r="D148" i="1"/>
  <c r="C148" i="1"/>
  <c r="C149" i="1"/>
  <c r="D161" i="1"/>
  <c r="D160" i="1"/>
  <c r="C161" i="1"/>
  <c r="C160" i="1"/>
  <c r="I2" i="9"/>
  <c r="J2" i="9" s="1"/>
  <c r="D143" i="1"/>
  <c r="C143" i="1"/>
  <c r="D139" i="1"/>
  <c r="D140" i="1"/>
  <c r="C140" i="1"/>
  <c r="C139" i="1"/>
  <c r="C3" i="8"/>
  <c r="G111" i="1" s="1"/>
  <c r="G71" i="1" s="1"/>
  <c r="G161" i="1" s="1"/>
  <c r="C4" i="8"/>
  <c r="G112" i="1" s="1"/>
  <c r="G72" i="1" s="1"/>
  <c r="G96" i="1"/>
  <c r="G97" i="1"/>
  <c r="H97" i="1"/>
  <c r="C6" i="4"/>
  <c r="G85" i="1" s="1"/>
  <c r="C7" i="4"/>
  <c r="G86" i="1" s="1"/>
  <c r="C16" i="10"/>
  <c r="C23" i="10"/>
  <c r="C24" i="10"/>
  <c r="C25" i="10"/>
  <c r="F19" i="10"/>
  <c r="E19" i="10"/>
  <c r="H7" i="10"/>
  <c r="G7" i="10"/>
  <c r="H6" i="10"/>
  <c r="G6" i="10"/>
  <c r="H5" i="10"/>
  <c r="G5" i="10"/>
  <c r="H4" i="10"/>
  <c r="G4" i="10"/>
  <c r="H3" i="10"/>
  <c r="G3" i="10"/>
  <c r="H2" i="10"/>
  <c r="G2" i="10"/>
  <c r="K2" i="8"/>
  <c r="D3" i="9"/>
  <c r="H104" i="1" s="1"/>
  <c r="H140" i="1" s="1"/>
  <c r="D2" i="9"/>
  <c r="H103" i="1" s="1"/>
  <c r="H139" i="1" s="1"/>
  <c r="H17" i="9"/>
  <c r="H7" i="11" s="1"/>
  <c r="F17" i="9"/>
  <c r="E17" i="9"/>
  <c r="H7" i="9"/>
  <c r="G7" i="9"/>
  <c r="H6" i="9"/>
  <c r="G6" i="9"/>
  <c r="H5" i="9"/>
  <c r="G5" i="9"/>
  <c r="H4" i="9"/>
  <c r="G4" i="9"/>
  <c r="H3" i="9"/>
  <c r="G3" i="9"/>
  <c r="C3" i="9"/>
  <c r="G104" i="1" s="1"/>
  <c r="G140" i="1" s="1"/>
  <c r="H2" i="9"/>
  <c r="G2" i="9"/>
  <c r="C2" i="9"/>
  <c r="G103" i="1" s="1"/>
  <c r="G139" i="1" s="1"/>
  <c r="E4" i="8"/>
  <c r="H112" i="1" s="1"/>
  <c r="E3" i="8"/>
  <c r="H111" i="1" s="1"/>
  <c r="H71" i="1" s="1"/>
  <c r="H161" i="1" s="1"/>
  <c r="I30" i="8"/>
  <c r="I20" i="11" s="1"/>
  <c r="G30" i="8"/>
  <c r="F30" i="8"/>
  <c r="I2" i="8"/>
  <c r="H2" i="8"/>
  <c r="C2" i="8"/>
  <c r="H96" i="1"/>
  <c r="H95" i="1"/>
  <c r="H94" i="1"/>
  <c r="H93" i="1"/>
  <c r="G95" i="1"/>
  <c r="G94" i="1"/>
  <c r="G92" i="1"/>
  <c r="J2" i="4"/>
  <c r="H3" i="4"/>
  <c r="J3" i="4" s="1"/>
  <c r="H4" i="4"/>
  <c r="J4" i="4" s="1"/>
  <c r="H5" i="4"/>
  <c r="J5" i="4" s="1"/>
  <c r="H6" i="4"/>
  <c r="J6" i="4" s="1"/>
  <c r="H7" i="4"/>
  <c r="H2" i="4"/>
  <c r="E19" i="4"/>
  <c r="F19" i="4"/>
  <c r="Q43" i="1"/>
  <c r="V43" i="1" s="1"/>
  <c r="Q44" i="1"/>
  <c r="V44" i="1" s="1"/>
  <c r="Q45" i="1"/>
  <c r="V45" i="1" s="1"/>
  <c r="Q46" i="1"/>
  <c r="V46" i="1" s="1"/>
  <c r="Q47" i="1"/>
  <c r="V47" i="1" s="1"/>
  <c r="Q42" i="1"/>
  <c r="V42" i="1" s="1"/>
  <c r="E32" i="1"/>
  <c r="E33" i="1"/>
  <c r="F3" i="7" s="1"/>
  <c r="E34" i="1"/>
  <c r="G4" i="8" s="1"/>
  <c r="E35" i="1"/>
  <c r="G5" i="8" s="1"/>
  <c r="E36" i="1"/>
  <c r="G6" i="8" s="1"/>
  <c r="E37" i="1"/>
  <c r="F7" i="7" l="1"/>
  <c r="G7" i="8"/>
  <c r="C114" i="11"/>
  <c r="E83" i="6" s="1"/>
  <c r="D114" i="11"/>
  <c r="F83" i="6" s="1"/>
  <c r="C8" i="7"/>
  <c r="C9" i="7" s="1"/>
  <c r="I4" i="10"/>
  <c r="F22" i="10" s="1"/>
  <c r="J4" i="10"/>
  <c r="J2" i="10"/>
  <c r="G20" i="10" s="1"/>
  <c r="I2" i="10"/>
  <c r="F20" i="10" s="1"/>
  <c r="J7" i="10"/>
  <c r="G25" i="10" s="1"/>
  <c r="J25" i="10" s="1"/>
  <c r="I7" i="10"/>
  <c r="F25" i="10" s="1"/>
  <c r="I6" i="10"/>
  <c r="F24" i="10" s="1"/>
  <c r="J6" i="10"/>
  <c r="G24" i="10" s="1"/>
  <c r="J24" i="10" s="1"/>
  <c r="J5" i="10"/>
  <c r="G23" i="10" s="1"/>
  <c r="J23" i="10" s="1"/>
  <c r="I5" i="10"/>
  <c r="F23" i="10" s="1"/>
  <c r="I3" i="10"/>
  <c r="F21" i="10" s="1"/>
  <c r="J3" i="10"/>
  <c r="G21" i="10" s="1"/>
  <c r="J21" i="10" s="1"/>
  <c r="F2" i="7"/>
  <c r="F2" i="10"/>
  <c r="H72" i="1"/>
  <c r="G110" i="1"/>
  <c r="G70" i="1" s="1"/>
  <c r="G160" i="1" s="1"/>
  <c r="C7" i="8"/>
  <c r="C8" i="8" s="1"/>
  <c r="E132" i="11"/>
  <c r="H132" i="11" s="1"/>
  <c r="I103" i="6" s="1"/>
  <c r="C132" i="11"/>
  <c r="E103" i="6" s="1"/>
  <c r="C154" i="11"/>
  <c r="E127" i="6" s="1"/>
  <c r="D154" i="11"/>
  <c r="F127" i="6" s="1"/>
  <c r="F27" i="7"/>
  <c r="G24" i="7"/>
  <c r="J24" i="7" s="1"/>
  <c r="E22" i="7"/>
  <c r="F24" i="7"/>
  <c r="E23" i="7"/>
  <c r="G26" i="7"/>
  <c r="J26" i="7" s="1"/>
  <c r="E24" i="7"/>
  <c r="F21" i="7"/>
  <c r="G23" i="7"/>
  <c r="J23" i="7" s="1"/>
  <c r="E21" i="7"/>
  <c r="F23" i="7"/>
  <c r="F26" i="7"/>
  <c r="E26" i="7"/>
  <c r="G25" i="7"/>
  <c r="J25" i="7" s="1"/>
  <c r="F25" i="7"/>
  <c r="G22" i="7"/>
  <c r="J22" i="7" s="1"/>
  <c r="G27" i="7"/>
  <c r="J27" i="7" s="1"/>
  <c r="E25" i="7"/>
  <c r="F22" i="7"/>
  <c r="E27" i="7"/>
  <c r="G21" i="7"/>
  <c r="J21" i="7" s="1"/>
  <c r="D132" i="11"/>
  <c r="F103" i="6" s="1"/>
  <c r="B122" i="11"/>
  <c r="H100" i="11"/>
  <c r="I69" i="6" s="1"/>
  <c r="G100" i="11"/>
  <c r="H69" i="6" s="1"/>
  <c r="I100" i="11"/>
  <c r="J69" i="6" s="1"/>
  <c r="B118" i="11"/>
  <c r="B124" i="11"/>
  <c r="C124" i="11" s="1"/>
  <c r="E95" i="6" s="1"/>
  <c r="I102" i="11"/>
  <c r="J71" i="6" s="1"/>
  <c r="H102" i="11"/>
  <c r="I71" i="6" s="1"/>
  <c r="G102" i="11"/>
  <c r="H71" i="6" s="1"/>
  <c r="B119" i="11"/>
  <c r="G119" i="11" s="1"/>
  <c r="I97" i="11"/>
  <c r="J66" i="6" s="1"/>
  <c r="H97" i="11"/>
  <c r="I66" i="6" s="1"/>
  <c r="B120" i="11"/>
  <c r="I98" i="11"/>
  <c r="J67" i="6" s="1"/>
  <c r="H98" i="11"/>
  <c r="I67" i="6" s="1"/>
  <c r="G98" i="11"/>
  <c r="H67" i="6" s="1"/>
  <c r="B121" i="11"/>
  <c r="A25" i="6"/>
  <c r="A48" i="6"/>
  <c r="A72" i="6" s="1"/>
  <c r="A96" i="6" s="1"/>
  <c r="A120" i="6" s="1"/>
  <c r="A144" i="6" s="1"/>
  <c r="B136" i="11"/>
  <c r="D133" i="11"/>
  <c r="F104" i="6" s="1"/>
  <c r="B155" i="11"/>
  <c r="E133" i="11"/>
  <c r="C133" i="11"/>
  <c r="E104" i="6" s="1"/>
  <c r="B156" i="11"/>
  <c r="C134" i="11"/>
  <c r="E105" i="6" s="1"/>
  <c r="D134" i="11"/>
  <c r="F105" i="6" s="1"/>
  <c r="C175" i="11"/>
  <c r="E151" i="6" s="1"/>
  <c r="F151" i="6"/>
  <c r="B152" i="11"/>
  <c r="C130" i="11"/>
  <c r="E101" i="6" s="1"/>
  <c r="D130" i="11"/>
  <c r="F101" i="6" s="1"/>
  <c r="B109" i="11"/>
  <c r="B106" i="11"/>
  <c r="B103" i="11"/>
  <c r="B107" i="11"/>
  <c r="D102" i="11"/>
  <c r="F71" i="6" s="1"/>
  <c r="C102" i="11"/>
  <c r="E71" i="6" s="1"/>
  <c r="E102" i="11"/>
  <c r="G71" i="6" s="1"/>
  <c r="B104" i="11"/>
  <c r="B83" i="11"/>
  <c r="B105" i="11" s="1"/>
  <c r="G2" i="8"/>
  <c r="F4" i="7"/>
  <c r="F6" i="7"/>
  <c r="F6" i="10"/>
  <c r="F5" i="7"/>
  <c r="F129" i="8"/>
  <c r="H128" i="8"/>
  <c r="K128" i="8" s="1"/>
  <c r="F128" i="8"/>
  <c r="G129" i="8"/>
  <c r="G128" i="8"/>
  <c r="H129" i="8"/>
  <c r="K129" i="8" s="1"/>
  <c r="J7" i="4"/>
  <c r="G3" i="8"/>
  <c r="F7" i="9"/>
  <c r="F47" i="1"/>
  <c r="F7" i="10"/>
  <c r="F7" i="4"/>
  <c r="H92" i="1"/>
  <c r="F5" i="10"/>
  <c r="F45" i="1"/>
  <c r="F5" i="9"/>
  <c r="F5" i="4"/>
  <c r="F4" i="10"/>
  <c r="F4" i="9"/>
  <c r="F44" i="1"/>
  <c r="F4" i="4"/>
  <c r="F3" i="10"/>
  <c r="F3" i="9"/>
  <c r="F3" i="4"/>
  <c r="C73" i="11" s="1"/>
  <c r="C92" i="11" s="1"/>
  <c r="F43" i="1"/>
  <c r="F42" i="1"/>
  <c r="F2" i="9"/>
  <c r="F2" i="4"/>
  <c r="F6" i="4"/>
  <c r="F6" i="9"/>
  <c r="F46" i="1"/>
  <c r="G149" i="1"/>
  <c r="H149" i="1"/>
  <c r="J3" i="9"/>
  <c r="J5" i="9"/>
  <c r="J7" i="9"/>
  <c r="J6" i="9"/>
  <c r="J4" i="9"/>
  <c r="H141" i="1"/>
  <c r="G141" i="1"/>
  <c r="G67" i="1"/>
  <c r="G66" i="1"/>
  <c r="E25" i="10"/>
  <c r="E2" i="8"/>
  <c r="C6" i="9"/>
  <c r="C7" i="9" s="1"/>
  <c r="D6" i="9"/>
  <c r="E24" i="10"/>
  <c r="E23" i="10"/>
  <c r="I17" i="9"/>
  <c r="I7" i="11" s="1"/>
  <c r="J30" i="8"/>
  <c r="J20" i="11" s="1"/>
  <c r="E136" i="11" l="1"/>
  <c r="I136" i="11" s="1"/>
  <c r="J107" i="6" s="1"/>
  <c r="C136" i="11"/>
  <c r="D136" i="11"/>
  <c r="F107" i="6" s="1"/>
  <c r="E158" i="11"/>
  <c r="H35" i="8"/>
  <c r="K35" i="8" s="1"/>
  <c r="E157" i="11" s="1"/>
  <c r="F36" i="8"/>
  <c r="G36" i="8"/>
  <c r="H36" i="8"/>
  <c r="K36" i="8" s="1"/>
  <c r="F35" i="8"/>
  <c r="G35" i="8"/>
  <c r="E21" i="9"/>
  <c r="G23" i="9"/>
  <c r="J23" i="9" s="1"/>
  <c r="F21" i="9"/>
  <c r="G21" i="9"/>
  <c r="J21" i="9" s="1"/>
  <c r="E22" i="9"/>
  <c r="F22" i="9"/>
  <c r="E20" i="9"/>
  <c r="G22" i="9"/>
  <c r="J22" i="9" s="1"/>
  <c r="H152" i="11" s="1"/>
  <c r="I125" i="6" s="1"/>
  <c r="F20" i="9"/>
  <c r="I109" i="11" s="1"/>
  <c r="J78" i="6" s="1"/>
  <c r="E23" i="9"/>
  <c r="G20" i="9"/>
  <c r="J20" i="9" s="1"/>
  <c r="E108" i="11" s="1"/>
  <c r="G77" i="6" s="1"/>
  <c r="F23" i="9"/>
  <c r="J21" i="11"/>
  <c r="I21" i="11"/>
  <c r="N21" i="11"/>
  <c r="O21" i="11"/>
  <c r="G115" i="1"/>
  <c r="D91" i="11"/>
  <c r="F58" i="6" s="1"/>
  <c r="C91" i="11"/>
  <c r="E58" i="6" s="1"/>
  <c r="G148" i="1"/>
  <c r="H162" i="1"/>
  <c r="G34" i="8"/>
  <c r="F34" i="8"/>
  <c r="H34" i="8"/>
  <c r="K34" i="8" s="1"/>
  <c r="H150" i="1"/>
  <c r="G103" i="6"/>
  <c r="D87" i="11"/>
  <c r="F54" i="6" s="1"/>
  <c r="G75" i="11"/>
  <c r="F33" i="8"/>
  <c r="G33" i="8"/>
  <c r="H33" i="8"/>
  <c r="K33" i="8" s="1"/>
  <c r="F32" i="8"/>
  <c r="G32" i="8"/>
  <c r="H32" i="8"/>
  <c r="K32" i="8" s="1"/>
  <c r="E91" i="11" s="1"/>
  <c r="E3" i="7"/>
  <c r="I93" i="1" s="1"/>
  <c r="G22" i="4"/>
  <c r="J22" i="4" s="1"/>
  <c r="E99" i="11" s="1"/>
  <c r="G68" i="6" s="1"/>
  <c r="E24" i="4"/>
  <c r="F25" i="4"/>
  <c r="G26" i="4"/>
  <c r="J26" i="4" s="1"/>
  <c r="E28" i="4"/>
  <c r="F29" i="4"/>
  <c r="G25" i="4"/>
  <c r="J25" i="4" s="1"/>
  <c r="E164" i="11" s="1"/>
  <c r="G140" i="6" s="1"/>
  <c r="F28" i="4"/>
  <c r="E22" i="4"/>
  <c r="F23" i="4"/>
  <c r="G118" i="11" s="1"/>
  <c r="H89" i="6" s="1"/>
  <c r="G24" i="4"/>
  <c r="J24" i="4" s="1"/>
  <c r="E26" i="4"/>
  <c r="F27" i="4"/>
  <c r="G28" i="4"/>
  <c r="J28" i="4" s="1"/>
  <c r="E23" i="4"/>
  <c r="G29" i="4"/>
  <c r="J29" i="4" s="1"/>
  <c r="F22" i="4"/>
  <c r="G23" i="4"/>
  <c r="J23" i="4" s="1"/>
  <c r="E25" i="4"/>
  <c r="F26" i="4"/>
  <c r="G27" i="4"/>
  <c r="J27" i="4" s="1"/>
  <c r="E29" i="4"/>
  <c r="F24" i="4"/>
  <c r="E27" i="4"/>
  <c r="E124" i="11"/>
  <c r="G95" i="6" s="1"/>
  <c r="D124" i="11"/>
  <c r="F95" i="6" s="1"/>
  <c r="G107" i="6"/>
  <c r="E107" i="6"/>
  <c r="G152" i="11"/>
  <c r="H125" i="6" s="1"/>
  <c r="I152" i="11"/>
  <c r="J125" i="6" s="1"/>
  <c r="B142" i="11"/>
  <c r="G120" i="11"/>
  <c r="H91" i="6" s="1"/>
  <c r="I120" i="11"/>
  <c r="J91" i="6" s="1"/>
  <c r="H120" i="11"/>
  <c r="I91" i="6" s="1"/>
  <c r="B141" i="11"/>
  <c r="G141" i="11" s="1"/>
  <c r="I119" i="11"/>
  <c r="J90" i="6" s="1"/>
  <c r="H119" i="11"/>
  <c r="I90" i="6" s="1"/>
  <c r="B140" i="11"/>
  <c r="B128" i="11"/>
  <c r="D128" i="11" s="1"/>
  <c r="F99" i="6" s="1"/>
  <c r="I106" i="11"/>
  <c r="J75" i="6" s="1"/>
  <c r="H106" i="11"/>
  <c r="I75" i="6" s="1"/>
  <c r="G106" i="11"/>
  <c r="H75" i="6" s="1"/>
  <c r="B143" i="11"/>
  <c r="B127" i="11"/>
  <c r="E127" i="11" s="1"/>
  <c r="G98" i="6" s="1"/>
  <c r="I105" i="11"/>
  <c r="J74" i="6" s="1"/>
  <c r="H105" i="11"/>
  <c r="I74" i="6" s="1"/>
  <c r="G105" i="11"/>
  <c r="H74" i="6" s="1"/>
  <c r="B125" i="11"/>
  <c r="E125" i="11" s="1"/>
  <c r="G96" i="6" s="1"/>
  <c r="I103" i="11"/>
  <c r="J72" i="6" s="1"/>
  <c r="H103" i="11"/>
  <c r="I72" i="6" s="1"/>
  <c r="G103" i="11"/>
  <c r="H72" i="6" s="1"/>
  <c r="B129" i="11"/>
  <c r="C129" i="11" s="1"/>
  <c r="E100" i="6" s="1"/>
  <c r="I107" i="11"/>
  <c r="J76" i="6" s="1"/>
  <c r="H107" i="11"/>
  <c r="I76" i="6" s="1"/>
  <c r="G107" i="11"/>
  <c r="H76" i="6" s="1"/>
  <c r="B126" i="11"/>
  <c r="C126" i="11" s="1"/>
  <c r="E97" i="6" s="1"/>
  <c r="G104" i="11"/>
  <c r="H73" i="6" s="1"/>
  <c r="I104" i="11"/>
  <c r="J73" i="6" s="1"/>
  <c r="H104" i="11"/>
  <c r="I73" i="6" s="1"/>
  <c r="B146" i="11"/>
  <c r="I124" i="11"/>
  <c r="J95" i="6" s="1"/>
  <c r="H124" i="11"/>
  <c r="I95" i="6" s="1"/>
  <c r="G124" i="11"/>
  <c r="B144" i="11"/>
  <c r="I122" i="11"/>
  <c r="J93" i="6" s="1"/>
  <c r="H122" i="11"/>
  <c r="I93" i="6" s="1"/>
  <c r="G122" i="11"/>
  <c r="H93" i="6" s="1"/>
  <c r="G20" i="7"/>
  <c r="J20" i="7" s="1"/>
  <c r="E7" i="7" s="1"/>
  <c r="I97" i="1" s="1"/>
  <c r="C84" i="11"/>
  <c r="E51" i="6" s="1"/>
  <c r="D81" i="11"/>
  <c r="F48" i="6" s="1"/>
  <c r="C87" i="11"/>
  <c r="E54" i="6" s="1"/>
  <c r="F20" i="7"/>
  <c r="D6" i="6"/>
  <c r="D39" i="6" s="1"/>
  <c r="J199" i="1"/>
  <c r="K199" i="1" s="1"/>
  <c r="L199" i="1" s="1"/>
  <c r="M43" i="1" s="1"/>
  <c r="J203" i="1"/>
  <c r="K203" i="1" s="1"/>
  <c r="L203" i="1" s="1"/>
  <c r="M47" i="1" s="1"/>
  <c r="D10" i="6"/>
  <c r="D135" i="6" s="1"/>
  <c r="I85" i="11"/>
  <c r="J52" i="6" s="1"/>
  <c r="G83" i="11"/>
  <c r="H50" i="6" s="1"/>
  <c r="H80" i="11"/>
  <c r="I47" i="6" s="1"/>
  <c r="H85" i="11"/>
  <c r="I52" i="6" s="1"/>
  <c r="I82" i="11"/>
  <c r="J49" i="6" s="1"/>
  <c r="G80" i="11"/>
  <c r="H47" i="6" s="1"/>
  <c r="E90" i="11"/>
  <c r="D77" i="11"/>
  <c r="F44" i="6" s="1"/>
  <c r="D89" i="11"/>
  <c r="F56" i="6" s="1"/>
  <c r="D90" i="11"/>
  <c r="F57" i="6" s="1"/>
  <c r="G85" i="11"/>
  <c r="H52" i="6" s="1"/>
  <c r="H82" i="11"/>
  <c r="I49" i="6" s="1"/>
  <c r="I79" i="11"/>
  <c r="J46" i="6" s="1"/>
  <c r="E84" i="11"/>
  <c r="G51" i="6" s="1"/>
  <c r="D76" i="11"/>
  <c r="F43" i="6" s="1"/>
  <c r="I83" i="11"/>
  <c r="J50" i="6" s="1"/>
  <c r="G81" i="11"/>
  <c r="H48" i="6" s="1"/>
  <c r="H78" i="11"/>
  <c r="I45" i="6" s="1"/>
  <c r="I75" i="11"/>
  <c r="J42" i="6" s="1"/>
  <c r="E76" i="11"/>
  <c r="G43" i="6" s="1"/>
  <c r="D79" i="11"/>
  <c r="F46" i="6" s="1"/>
  <c r="H83" i="11"/>
  <c r="I50" i="6" s="1"/>
  <c r="I80" i="11"/>
  <c r="J47" i="6" s="1"/>
  <c r="G78" i="11"/>
  <c r="H45" i="6" s="1"/>
  <c r="H75" i="11"/>
  <c r="I42" i="6" s="1"/>
  <c r="D74" i="11"/>
  <c r="F41" i="6" s="1"/>
  <c r="G79" i="11"/>
  <c r="H46" i="6" s="1"/>
  <c r="C80" i="11"/>
  <c r="E47" i="6" s="1"/>
  <c r="G84" i="11"/>
  <c r="H51" i="6" s="1"/>
  <c r="I84" i="11"/>
  <c r="J51" i="6" s="1"/>
  <c r="I78" i="11"/>
  <c r="J45" i="6" s="1"/>
  <c r="D86" i="11"/>
  <c r="F53" i="6" s="1"/>
  <c r="H76" i="11"/>
  <c r="I43" i="6" s="1"/>
  <c r="E78" i="11"/>
  <c r="G45" i="6" s="1"/>
  <c r="I81" i="11"/>
  <c r="J48" i="6" s="1"/>
  <c r="D78" i="11"/>
  <c r="F45" i="6" s="1"/>
  <c r="H84" i="11"/>
  <c r="I51" i="6" s="1"/>
  <c r="I76" i="11"/>
  <c r="J43" i="6" s="1"/>
  <c r="E79" i="11"/>
  <c r="G46" i="6" s="1"/>
  <c r="G82" i="11"/>
  <c r="H49" i="6" s="1"/>
  <c r="G76" i="11"/>
  <c r="H43" i="6" s="1"/>
  <c r="H81" i="11"/>
  <c r="I48" i="6" s="1"/>
  <c r="E75" i="11"/>
  <c r="G42" i="6" s="1"/>
  <c r="H79" i="11"/>
  <c r="I46" i="6" s="1"/>
  <c r="D75" i="11"/>
  <c r="F42" i="6" s="1"/>
  <c r="E59" i="6"/>
  <c r="E88" i="11"/>
  <c r="C75" i="11"/>
  <c r="E42" i="6" s="1"/>
  <c r="C79" i="11"/>
  <c r="E46" i="6" s="1"/>
  <c r="E89" i="11"/>
  <c r="C86" i="11"/>
  <c r="E53" i="6" s="1"/>
  <c r="D73" i="11"/>
  <c r="C78" i="11"/>
  <c r="E45" i="6" s="1"/>
  <c r="C89" i="11"/>
  <c r="E56" i="6" s="1"/>
  <c r="D88" i="11"/>
  <c r="F55" i="6" s="1"/>
  <c r="C88" i="11"/>
  <c r="E55" i="6" s="1"/>
  <c r="C76" i="11"/>
  <c r="E43" i="6" s="1"/>
  <c r="C74" i="11"/>
  <c r="E41" i="6" s="1"/>
  <c r="C90" i="11"/>
  <c r="E57" i="6" s="1"/>
  <c r="C77" i="11"/>
  <c r="E44" i="6" s="1"/>
  <c r="E80" i="11"/>
  <c r="G47" i="6" s="1"/>
  <c r="C81" i="11"/>
  <c r="E48" i="6" s="1"/>
  <c r="C85" i="11"/>
  <c r="E52" i="6" s="1"/>
  <c r="D5" i="6"/>
  <c r="D15" i="6" s="1"/>
  <c r="J198" i="1"/>
  <c r="K198" i="1" s="1"/>
  <c r="E81" i="11"/>
  <c r="G48" i="6" s="1"/>
  <c r="D82" i="11"/>
  <c r="F49" i="6" s="1"/>
  <c r="E20" i="7"/>
  <c r="E82" i="11"/>
  <c r="G49" i="6" s="1"/>
  <c r="H31" i="8"/>
  <c r="K31" i="8" s="1"/>
  <c r="E134" i="11" s="1"/>
  <c r="D84" i="11"/>
  <c r="F51" i="6" s="1"/>
  <c r="G31" i="8"/>
  <c r="D80" i="11"/>
  <c r="F47" i="6" s="1"/>
  <c r="J201" i="1"/>
  <c r="K201" i="1" s="1"/>
  <c r="L201" i="1" s="1"/>
  <c r="M45" i="1" s="1"/>
  <c r="D8" i="6"/>
  <c r="D87" i="6" s="1"/>
  <c r="F31" i="8"/>
  <c r="E20" i="4"/>
  <c r="C48" i="11"/>
  <c r="D55" i="11" s="1"/>
  <c r="H133" i="11"/>
  <c r="I104" i="6" s="1"/>
  <c r="G104" i="6"/>
  <c r="J202" i="1"/>
  <c r="K202" i="1" s="1"/>
  <c r="L202" i="1" s="1"/>
  <c r="M46" i="1" s="1"/>
  <c r="D9" i="6"/>
  <c r="D111" i="6" s="1"/>
  <c r="C82" i="11"/>
  <c r="E49" i="6" s="1"/>
  <c r="E85" i="11"/>
  <c r="G52" i="6" s="1"/>
  <c r="J200" i="1"/>
  <c r="K200" i="1" s="1"/>
  <c r="L200" i="1" s="1"/>
  <c r="M44" i="1" s="1"/>
  <c r="D7" i="6"/>
  <c r="D63" i="6" s="1"/>
  <c r="D85" i="11"/>
  <c r="F52" i="6" s="1"/>
  <c r="A49" i="6"/>
  <c r="A73" i="6" s="1"/>
  <c r="A97" i="6" s="1"/>
  <c r="A121" i="6" s="1"/>
  <c r="A145" i="6" s="1"/>
  <c r="A26" i="6"/>
  <c r="E110" i="11"/>
  <c r="E155" i="11"/>
  <c r="C155" i="11"/>
  <c r="E128" i="6" s="1"/>
  <c r="D155" i="11"/>
  <c r="F128" i="6" s="1"/>
  <c r="B176" i="11"/>
  <c r="D176" i="11" s="1"/>
  <c r="B158" i="11"/>
  <c r="D158" i="11" s="1"/>
  <c r="C156" i="11"/>
  <c r="E129" i="6" s="1"/>
  <c r="E156" i="11"/>
  <c r="D156" i="11"/>
  <c r="F129" i="6" s="1"/>
  <c r="B177" i="11"/>
  <c r="D177" i="11" s="1"/>
  <c r="E175" i="11"/>
  <c r="E154" i="11"/>
  <c r="C109" i="11"/>
  <c r="E78" i="6" s="1"/>
  <c r="D109" i="11"/>
  <c r="F78" i="6" s="1"/>
  <c r="B131" i="11"/>
  <c r="G78" i="6"/>
  <c r="C152" i="11"/>
  <c r="E125" i="6" s="1"/>
  <c r="D152" i="11"/>
  <c r="F125" i="6" s="1"/>
  <c r="B173" i="11"/>
  <c r="E128" i="11"/>
  <c r="G99" i="6" s="1"/>
  <c r="C128" i="11"/>
  <c r="E99" i="6" s="1"/>
  <c r="D127" i="11"/>
  <c r="F98" i="6" s="1"/>
  <c r="D125" i="11"/>
  <c r="F96" i="6" s="1"/>
  <c r="C107" i="11"/>
  <c r="E76" i="6" s="1"/>
  <c r="D107" i="11"/>
  <c r="F76" i="6" s="1"/>
  <c r="E107" i="11"/>
  <c r="G76" i="6" s="1"/>
  <c r="C104" i="11"/>
  <c r="E73" i="6" s="1"/>
  <c r="D104" i="11"/>
  <c r="F73" i="6" s="1"/>
  <c r="E104" i="11"/>
  <c r="G73" i="6" s="1"/>
  <c r="E103" i="11"/>
  <c r="G72" i="6" s="1"/>
  <c r="D103" i="11"/>
  <c r="F72" i="6" s="1"/>
  <c r="C103" i="11"/>
  <c r="E72" i="6" s="1"/>
  <c r="C106" i="11"/>
  <c r="E75" i="6" s="1"/>
  <c r="D106" i="11"/>
  <c r="F75" i="6" s="1"/>
  <c r="E106" i="11"/>
  <c r="G75" i="6" s="1"/>
  <c r="D105" i="11"/>
  <c r="F74" i="6" s="1"/>
  <c r="E105" i="11"/>
  <c r="G74" i="6" s="1"/>
  <c r="C105" i="11"/>
  <c r="E74" i="6" s="1"/>
  <c r="C83" i="11"/>
  <c r="E50" i="6" s="1"/>
  <c r="D83" i="11"/>
  <c r="F50" i="6" s="1"/>
  <c r="E83" i="11"/>
  <c r="G50" i="6" s="1"/>
  <c r="G19" i="9"/>
  <c r="J19" i="9" s="1"/>
  <c r="E86" i="11" s="1"/>
  <c r="G53" i="6" s="1"/>
  <c r="E19" i="9"/>
  <c r="F19" i="9"/>
  <c r="I86" i="11" s="1"/>
  <c r="J53" i="6" s="1"/>
  <c r="F119" i="7"/>
  <c r="E20" i="10"/>
  <c r="E119" i="4"/>
  <c r="E22" i="10"/>
  <c r="G119" i="7"/>
  <c r="J119" i="7" s="1"/>
  <c r="G119" i="4"/>
  <c r="J119" i="4" s="1"/>
  <c r="E119" i="7"/>
  <c r="G22" i="10"/>
  <c r="J22" i="10" s="1"/>
  <c r="E21" i="10"/>
  <c r="E115" i="9"/>
  <c r="F115" i="9"/>
  <c r="G115" i="9"/>
  <c r="J115" i="9" s="1"/>
  <c r="H130" i="8"/>
  <c r="K130" i="8" s="1"/>
  <c r="F4" i="8" s="1"/>
  <c r="I112" i="1" s="1"/>
  <c r="I72" i="1" s="1"/>
  <c r="F119" i="4"/>
  <c r="F116" i="9"/>
  <c r="G116" i="9"/>
  <c r="J116" i="9" s="1"/>
  <c r="E116" i="9"/>
  <c r="F117" i="9"/>
  <c r="G117" i="9"/>
  <c r="J117" i="9" s="1"/>
  <c r="E117" i="9"/>
  <c r="F130" i="8"/>
  <c r="G130" i="8"/>
  <c r="G18" i="9"/>
  <c r="J18" i="9" s="1"/>
  <c r="F18" i="9"/>
  <c r="I95" i="1"/>
  <c r="I94" i="1"/>
  <c r="G20" i="4"/>
  <c r="F20" i="4"/>
  <c r="G21" i="4"/>
  <c r="F21" i="4"/>
  <c r="G74" i="11" s="1"/>
  <c r="H41" i="6" s="1"/>
  <c r="E21" i="4"/>
  <c r="E18" i="9"/>
  <c r="D7" i="9"/>
  <c r="I96" i="1"/>
  <c r="E7" i="8"/>
  <c r="E8" i="8" s="1"/>
  <c r="H110" i="1"/>
  <c r="F2" i="8"/>
  <c r="H136" i="11" l="1"/>
  <c r="E73" i="11"/>
  <c r="E92" i="11" s="1"/>
  <c r="H92" i="11" s="1"/>
  <c r="I59" i="6" s="1"/>
  <c r="D92" i="11"/>
  <c r="F59" i="6" s="1"/>
  <c r="F61" i="6" s="1"/>
  <c r="C125" i="11"/>
  <c r="E96" i="6" s="1"/>
  <c r="G121" i="11"/>
  <c r="H92" i="6" s="1"/>
  <c r="I121" i="11"/>
  <c r="J92" i="6" s="1"/>
  <c r="E140" i="11"/>
  <c r="G113" i="6" s="1"/>
  <c r="E143" i="11"/>
  <c r="G116" i="6" s="1"/>
  <c r="E118" i="11"/>
  <c r="G89" i="6" s="1"/>
  <c r="E121" i="11"/>
  <c r="G92" i="6" s="1"/>
  <c r="G99" i="11"/>
  <c r="H68" i="6" s="1"/>
  <c r="I99" i="11"/>
  <c r="J68" i="6" s="1"/>
  <c r="H99" i="11"/>
  <c r="I68" i="6" s="1"/>
  <c r="G77" i="11"/>
  <c r="H44" i="6" s="1"/>
  <c r="H121" i="11"/>
  <c r="I92" i="6" s="1"/>
  <c r="H118" i="11"/>
  <c r="I89" i="6" s="1"/>
  <c r="G109" i="11"/>
  <c r="H78" i="6" s="1"/>
  <c r="E87" i="11"/>
  <c r="G54" i="6" s="1"/>
  <c r="I118" i="11"/>
  <c r="J89" i="6" s="1"/>
  <c r="H87" i="11"/>
  <c r="I54" i="6" s="1"/>
  <c r="I87" i="11"/>
  <c r="J54" i="6" s="1"/>
  <c r="G87" i="11"/>
  <c r="H54" i="6" s="1"/>
  <c r="H109" i="11"/>
  <c r="I78" i="6" s="1"/>
  <c r="F85" i="6"/>
  <c r="E85" i="6"/>
  <c r="G86" i="11"/>
  <c r="H53" i="6" s="1"/>
  <c r="H86" i="11"/>
  <c r="I53" i="6" s="1"/>
  <c r="I108" i="11"/>
  <c r="J77" i="6" s="1"/>
  <c r="H108" i="11"/>
  <c r="I77" i="6" s="1"/>
  <c r="G108" i="11"/>
  <c r="H77" i="6" s="1"/>
  <c r="H130" i="11"/>
  <c r="I101" i="6" s="1"/>
  <c r="G130" i="11"/>
  <c r="H101" i="6" s="1"/>
  <c r="I130" i="11"/>
  <c r="J101" i="6" s="1"/>
  <c r="H157" i="11"/>
  <c r="I130" i="6" s="1"/>
  <c r="G130" i="6"/>
  <c r="E178" i="11"/>
  <c r="G154" i="6" s="1"/>
  <c r="E135" i="11"/>
  <c r="E61" i="6"/>
  <c r="E114" i="11"/>
  <c r="G96" i="11"/>
  <c r="H65" i="6" s="1"/>
  <c r="D129" i="11"/>
  <c r="F100" i="6" s="1"/>
  <c r="H91" i="11"/>
  <c r="I58" i="6" s="1"/>
  <c r="G58" i="6"/>
  <c r="D8" i="11"/>
  <c r="H8" i="11" s="1"/>
  <c r="F5" i="8"/>
  <c r="I113" i="1" s="1"/>
  <c r="I73" i="1" s="1"/>
  <c r="E113" i="11"/>
  <c r="D126" i="11"/>
  <c r="F97" i="6" s="1"/>
  <c r="E126" i="11"/>
  <c r="G97" i="6" s="1"/>
  <c r="C66" i="11"/>
  <c r="E34" i="6" s="1"/>
  <c r="E66" i="11"/>
  <c r="D66" i="11"/>
  <c r="F34" i="6" s="1"/>
  <c r="H143" i="1"/>
  <c r="G151" i="1"/>
  <c r="G163" i="1"/>
  <c r="G176" i="1" s="1"/>
  <c r="G162" i="1"/>
  <c r="G143" i="1"/>
  <c r="G150" i="1"/>
  <c r="H163" i="1"/>
  <c r="H176" i="1" s="1"/>
  <c r="H151" i="1"/>
  <c r="E63" i="11"/>
  <c r="G31" i="6" s="1"/>
  <c r="H50" i="11"/>
  <c r="I18" i="6" s="1"/>
  <c r="G50" i="11"/>
  <c r="C127" i="11"/>
  <c r="E98" i="6" s="1"/>
  <c r="F131" i="6"/>
  <c r="C158" i="11"/>
  <c r="E131" i="6" s="1"/>
  <c r="I107" i="6"/>
  <c r="I173" i="11"/>
  <c r="J149" i="6" s="1"/>
  <c r="H173" i="11"/>
  <c r="I149" i="6" s="1"/>
  <c r="G173" i="11"/>
  <c r="H149" i="6" s="1"/>
  <c r="I131" i="11"/>
  <c r="J102" i="6" s="1"/>
  <c r="H131" i="11"/>
  <c r="I102" i="6" s="1"/>
  <c r="G131" i="11"/>
  <c r="H102" i="6" s="1"/>
  <c r="H95" i="6"/>
  <c r="B164" i="11"/>
  <c r="I143" i="11"/>
  <c r="J116" i="6" s="1"/>
  <c r="H143" i="11"/>
  <c r="I116" i="6" s="1"/>
  <c r="G143" i="11"/>
  <c r="H116" i="6" s="1"/>
  <c r="B161" i="11"/>
  <c r="G161" i="11" s="1"/>
  <c r="H137" i="6" s="1"/>
  <c r="G140" i="11"/>
  <c r="H113" i="6" s="1"/>
  <c r="I140" i="11"/>
  <c r="J113" i="6" s="1"/>
  <c r="H140" i="11"/>
  <c r="I113" i="6" s="1"/>
  <c r="I146" i="11"/>
  <c r="J119" i="6" s="1"/>
  <c r="H146" i="11"/>
  <c r="I119" i="6" s="1"/>
  <c r="G146" i="11"/>
  <c r="H119" i="6" s="1"/>
  <c r="C146" i="11"/>
  <c r="E119" i="6" s="1"/>
  <c r="E146" i="11"/>
  <c r="G119" i="6" s="1"/>
  <c r="B167" i="11"/>
  <c r="H167" i="11" s="1"/>
  <c r="I143" i="6" s="1"/>
  <c r="D146" i="11"/>
  <c r="F119" i="6" s="1"/>
  <c r="B151" i="11"/>
  <c r="H129" i="11"/>
  <c r="I100" i="6" s="1"/>
  <c r="I129" i="11"/>
  <c r="J100" i="6" s="1"/>
  <c r="G129" i="11"/>
  <c r="H100" i="6" s="1"/>
  <c r="B162" i="11"/>
  <c r="G162" i="11" s="1"/>
  <c r="H141" i="11"/>
  <c r="I114" i="6" s="1"/>
  <c r="I141" i="11"/>
  <c r="J114" i="6" s="1"/>
  <c r="B149" i="11"/>
  <c r="G127" i="11"/>
  <c r="H98" i="6" s="1"/>
  <c r="I127" i="11"/>
  <c r="J98" i="6" s="1"/>
  <c r="H127" i="11"/>
  <c r="I98" i="6" s="1"/>
  <c r="B150" i="11"/>
  <c r="G128" i="11"/>
  <c r="H99" i="6" s="1"/>
  <c r="I128" i="11"/>
  <c r="J99" i="6" s="1"/>
  <c r="H128" i="11"/>
  <c r="I99" i="6" s="1"/>
  <c r="E129" i="11"/>
  <c r="G100" i="6" s="1"/>
  <c r="B165" i="11"/>
  <c r="G144" i="11"/>
  <c r="I144" i="11"/>
  <c r="J117" i="6" s="1"/>
  <c r="H144" i="11"/>
  <c r="I117" i="6" s="1"/>
  <c r="B148" i="11"/>
  <c r="I126" i="11"/>
  <c r="J97" i="6" s="1"/>
  <c r="H126" i="11"/>
  <c r="I97" i="6" s="1"/>
  <c r="G126" i="11"/>
  <c r="H97" i="6" s="1"/>
  <c r="B147" i="11"/>
  <c r="H125" i="11"/>
  <c r="I96" i="6" s="1"/>
  <c r="G125" i="11"/>
  <c r="H96" i="6" s="1"/>
  <c r="I125" i="11"/>
  <c r="J96" i="6" s="1"/>
  <c r="B163" i="11"/>
  <c r="I142" i="11"/>
  <c r="J115" i="6" s="1"/>
  <c r="H142" i="11"/>
  <c r="I115" i="6" s="1"/>
  <c r="G142" i="11"/>
  <c r="H115" i="6" s="1"/>
  <c r="F8" i="11"/>
  <c r="H110" i="11"/>
  <c r="I79" i="6" s="1"/>
  <c r="G79" i="6"/>
  <c r="G57" i="6"/>
  <c r="H90" i="11"/>
  <c r="I57" i="6" s="1"/>
  <c r="G55" i="6"/>
  <c r="H88" i="11"/>
  <c r="I55" i="6" s="1"/>
  <c r="G127" i="6"/>
  <c r="H154" i="11"/>
  <c r="I127" i="6" s="1"/>
  <c r="D48" i="11"/>
  <c r="I55" i="11"/>
  <c r="J23" i="6" s="1"/>
  <c r="H61" i="11"/>
  <c r="I29" i="6" s="1"/>
  <c r="H53" i="11"/>
  <c r="I21" i="6" s="1"/>
  <c r="G55" i="11"/>
  <c r="H23" i="6" s="1"/>
  <c r="I62" i="11"/>
  <c r="J30" i="6" s="1"/>
  <c r="I54" i="11"/>
  <c r="J22" i="6" s="1"/>
  <c r="H60" i="11"/>
  <c r="I28" i="6" s="1"/>
  <c r="H52" i="11"/>
  <c r="I20" i="6" s="1"/>
  <c r="G62" i="11"/>
  <c r="H30" i="6" s="1"/>
  <c r="G51" i="11"/>
  <c r="H19" i="6" s="1"/>
  <c r="E51" i="11"/>
  <c r="G19" i="6" s="1"/>
  <c r="I61" i="11"/>
  <c r="J29" i="6" s="1"/>
  <c r="I53" i="11"/>
  <c r="J21" i="6" s="1"/>
  <c r="H59" i="11"/>
  <c r="I27" i="6" s="1"/>
  <c r="H51" i="11"/>
  <c r="I19" i="6" s="1"/>
  <c r="G61" i="11"/>
  <c r="H29" i="6" s="1"/>
  <c r="E50" i="11"/>
  <c r="G18" i="6" s="1"/>
  <c r="I57" i="11"/>
  <c r="J25" i="6" s="1"/>
  <c r="I49" i="11"/>
  <c r="J17" i="6" s="1"/>
  <c r="H55" i="11"/>
  <c r="I23" i="6" s="1"/>
  <c r="G58" i="11"/>
  <c r="H26" i="6" s="1"/>
  <c r="E54" i="11"/>
  <c r="G22" i="6" s="1"/>
  <c r="I56" i="11"/>
  <c r="J24" i="6" s="1"/>
  <c r="H62" i="11"/>
  <c r="I30" i="6" s="1"/>
  <c r="H54" i="11"/>
  <c r="I22" i="6" s="1"/>
  <c r="G59" i="11"/>
  <c r="H27" i="6" s="1"/>
  <c r="E53" i="11"/>
  <c r="G21" i="6" s="1"/>
  <c r="I60" i="11"/>
  <c r="J28" i="6" s="1"/>
  <c r="H56" i="11"/>
  <c r="I24" i="6" s="1"/>
  <c r="G54" i="11"/>
  <c r="H22" i="6" s="1"/>
  <c r="I59" i="11"/>
  <c r="J27" i="6" s="1"/>
  <c r="I50" i="11"/>
  <c r="J18" i="6" s="1"/>
  <c r="G56" i="11"/>
  <c r="H24" i="6" s="1"/>
  <c r="I58" i="11"/>
  <c r="J26" i="6" s="1"/>
  <c r="H49" i="11"/>
  <c r="I17" i="6" s="1"/>
  <c r="I52" i="11"/>
  <c r="J20" i="6" s="1"/>
  <c r="I51" i="11"/>
  <c r="J19" i="6" s="1"/>
  <c r="G60" i="11"/>
  <c r="H28" i="6" s="1"/>
  <c r="H58" i="11"/>
  <c r="I26" i="6" s="1"/>
  <c r="G57" i="11"/>
  <c r="H25" i="6" s="1"/>
  <c r="H57" i="11"/>
  <c r="I25" i="6" s="1"/>
  <c r="G53" i="11"/>
  <c r="H21" i="6" s="1"/>
  <c r="C65" i="11"/>
  <c r="E33" i="6" s="1"/>
  <c r="E62" i="11"/>
  <c r="G30" i="6" s="1"/>
  <c r="C52" i="11"/>
  <c r="E20" i="6" s="1"/>
  <c r="C54" i="11"/>
  <c r="E22" i="6" s="1"/>
  <c r="E64" i="11"/>
  <c r="C51" i="11"/>
  <c r="E19" i="6" s="1"/>
  <c r="D65" i="11"/>
  <c r="F33" i="6" s="1"/>
  <c r="E65" i="11"/>
  <c r="C50" i="11"/>
  <c r="E18" i="6" s="1"/>
  <c r="D64" i="11"/>
  <c r="F32" i="6" s="1"/>
  <c r="C62" i="11"/>
  <c r="E30" i="6" s="1"/>
  <c r="C64" i="11"/>
  <c r="E32" i="6" s="1"/>
  <c r="C49" i="11"/>
  <c r="E17" i="6" s="1"/>
  <c r="D63" i="11"/>
  <c r="F31" i="6" s="1"/>
  <c r="C61" i="11"/>
  <c r="E29" i="6" s="1"/>
  <c r="C63" i="11"/>
  <c r="E31" i="6" s="1"/>
  <c r="E61" i="11"/>
  <c r="G29" i="6" s="1"/>
  <c r="C53" i="11"/>
  <c r="E21" i="6" s="1"/>
  <c r="E55" i="11"/>
  <c r="G23" i="6" s="1"/>
  <c r="E57" i="11"/>
  <c r="G25" i="6" s="1"/>
  <c r="C58" i="11"/>
  <c r="E26" i="6" s="1"/>
  <c r="D57" i="11"/>
  <c r="F25" i="6" s="1"/>
  <c r="D59" i="11"/>
  <c r="F27" i="6" s="1"/>
  <c r="C56" i="11"/>
  <c r="E24" i="6" s="1"/>
  <c r="C59" i="11"/>
  <c r="E27" i="6" s="1"/>
  <c r="C55" i="11"/>
  <c r="E23" i="6" s="1"/>
  <c r="F23" i="6"/>
  <c r="D58" i="11"/>
  <c r="F26" i="6" s="1"/>
  <c r="D56" i="11"/>
  <c r="F24" i="6" s="1"/>
  <c r="E59" i="11"/>
  <c r="G27" i="6" s="1"/>
  <c r="E56" i="11"/>
  <c r="G24" i="6" s="1"/>
  <c r="C60" i="11"/>
  <c r="E28" i="6" s="1"/>
  <c r="E60" i="11"/>
  <c r="G28" i="6" s="1"/>
  <c r="C57" i="11"/>
  <c r="E25" i="6" s="1"/>
  <c r="D60" i="11"/>
  <c r="F28" i="6" s="1"/>
  <c r="E58" i="11"/>
  <c r="G26" i="6" s="1"/>
  <c r="G56" i="6"/>
  <c r="H89" i="11"/>
  <c r="I56" i="6" s="1"/>
  <c r="H156" i="11"/>
  <c r="I129" i="6" s="1"/>
  <c r="G129" i="6"/>
  <c r="F3" i="8"/>
  <c r="I111" i="1" s="1"/>
  <c r="I71" i="1" s="1"/>
  <c r="I161" i="1" s="1"/>
  <c r="H175" i="11"/>
  <c r="I151" i="6" s="1"/>
  <c r="G151" i="6"/>
  <c r="G59" i="6"/>
  <c r="G128" i="6"/>
  <c r="H155" i="11"/>
  <c r="I128" i="6" s="1"/>
  <c r="H134" i="11"/>
  <c r="I105" i="6" s="1"/>
  <c r="G105" i="6"/>
  <c r="A27" i="6"/>
  <c r="A50" i="6"/>
  <c r="A74" i="6" s="1"/>
  <c r="A98" i="6" s="1"/>
  <c r="A122" i="6" s="1"/>
  <c r="A146" i="6" s="1"/>
  <c r="B179" i="11"/>
  <c r="E177" i="11"/>
  <c r="F153" i="6"/>
  <c r="C177" i="11"/>
  <c r="E153" i="6" s="1"/>
  <c r="F152" i="6"/>
  <c r="C176" i="11"/>
  <c r="E152" i="6" s="1"/>
  <c r="E176" i="11"/>
  <c r="E173" i="11"/>
  <c r="G149" i="6" s="1"/>
  <c r="B153" i="11"/>
  <c r="D131" i="11"/>
  <c r="F102" i="6" s="1"/>
  <c r="E131" i="11"/>
  <c r="G102" i="6" s="1"/>
  <c r="C131" i="11"/>
  <c r="E102" i="6" s="1"/>
  <c r="C173" i="11"/>
  <c r="E149" i="6" s="1"/>
  <c r="F149" i="6"/>
  <c r="E130" i="11"/>
  <c r="G101" i="6" s="1"/>
  <c r="E152" i="11"/>
  <c r="G125" i="6" s="1"/>
  <c r="D19" i="11"/>
  <c r="G129" i="1" s="1"/>
  <c r="F19" i="11"/>
  <c r="I129" i="1" s="1"/>
  <c r="K19" i="11"/>
  <c r="E19" i="11"/>
  <c r="H129" i="1" s="1"/>
  <c r="J19" i="11"/>
  <c r="I19" i="11"/>
  <c r="N17" i="11"/>
  <c r="P18" i="11"/>
  <c r="I18" i="11"/>
  <c r="O18" i="11"/>
  <c r="N18" i="11"/>
  <c r="J18" i="11"/>
  <c r="F18" i="11"/>
  <c r="D18" i="11"/>
  <c r="E18" i="11"/>
  <c r="J19" i="7"/>
  <c r="K18" i="11"/>
  <c r="O17" i="11"/>
  <c r="J17" i="11"/>
  <c r="I17" i="11"/>
  <c r="E17" i="11"/>
  <c r="D17" i="11"/>
  <c r="E2" i="9"/>
  <c r="I103" i="1" s="1"/>
  <c r="I139" i="1" s="1"/>
  <c r="D9" i="11"/>
  <c r="E2" i="7"/>
  <c r="E8" i="7" s="1"/>
  <c r="K30" i="8"/>
  <c r="E9" i="11"/>
  <c r="E8" i="11"/>
  <c r="I8" i="11" s="1"/>
  <c r="E3" i="9"/>
  <c r="I104" i="1" s="1"/>
  <c r="I140" i="1" s="1"/>
  <c r="D6" i="11"/>
  <c r="H6" i="11" s="1"/>
  <c r="J17" i="9"/>
  <c r="J7" i="11" s="1"/>
  <c r="F6" i="11"/>
  <c r="E6" i="11"/>
  <c r="I6" i="11" s="1"/>
  <c r="D5" i="11"/>
  <c r="H70" i="1"/>
  <c r="H115" i="1"/>
  <c r="I110" i="1"/>
  <c r="I92" i="11" l="1"/>
  <c r="J59" i="6" s="1"/>
  <c r="D179" i="11"/>
  <c r="F155" i="6" s="1"/>
  <c r="E179" i="11"/>
  <c r="G155" i="6" s="1"/>
  <c r="D62" i="11"/>
  <c r="F30" i="6" s="1"/>
  <c r="D61" i="11"/>
  <c r="F29" i="6" s="1"/>
  <c r="H178" i="11"/>
  <c r="I154" i="6" s="1"/>
  <c r="F109" i="6"/>
  <c r="E109" i="6"/>
  <c r="H135" i="11"/>
  <c r="I106" i="6" s="1"/>
  <c r="I109" i="6" s="1"/>
  <c r="G106" i="6"/>
  <c r="G109" i="6" s="1"/>
  <c r="N22" i="11"/>
  <c r="G131" i="1" s="1"/>
  <c r="I114" i="11"/>
  <c r="J83" i="6" s="1"/>
  <c r="G83" i="6"/>
  <c r="H114" i="11"/>
  <c r="I83" i="6" s="1"/>
  <c r="H158" i="11"/>
  <c r="I131" i="6" s="1"/>
  <c r="I158" i="11"/>
  <c r="J131" i="6" s="1"/>
  <c r="I161" i="11"/>
  <c r="J137" i="6" s="1"/>
  <c r="H113" i="11"/>
  <c r="I82" i="6" s="1"/>
  <c r="G82" i="6"/>
  <c r="H66" i="11"/>
  <c r="I34" i="6" s="1"/>
  <c r="G34" i="6"/>
  <c r="H63" i="11"/>
  <c r="I31" i="6" s="1"/>
  <c r="I143" i="1"/>
  <c r="I150" i="1"/>
  <c r="I162" i="1"/>
  <c r="G167" i="11"/>
  <c r="H143" i="6" s="1"/>
  <c r="I167" i="11"/>
  <c r="J143" i="6" s="1"/>
  <c r="J109" i="6"/>
  <c r="G131" i="6"/>
  <c r="C179" i="11"/>
  <c r="E155" i="6" s="1"/>
  <c r="I153" i="11"/>
  <c r="J126" i="6" s="1"/>
  <c r="H153" i="11"/>
  <c r="I126" i="6" s="1"/>
  <c r="G153" i="11"/>
  <c r="H126" i="6" s="1"/>
  <c r="D167" i="11"/>
  <c r="F143" i="6" s="1"/>
  <c r="C167" i="11"/>
  <c r="E143" i="6" s="1"/>
  <c r="E167" i="11"/>
  <c r="G143" i="6" s="1"/>
  <c r="I163" i="11"/>
  <c r="J139" i="6" s="1"/>
  <c r="H163" i="11"/>
  <c r="I139" i="6" s="1"/>
  <c r="G163" i="11"/>
  <c r="H139" i="6" s="1"/>
  <c r="I162" i="11"/>
  <c r="J138" i="6" s="1"/>
  <c r="H162" i="11"/>
  <c r="I138" i="6" s="1"/>
  <c r="H150" i="11"/>
  <c r="I123" i="6" s="1"/>
  <c r="I150" i="11"/>
  <c r="J123" i="6" s="1"/>
  <c r="G150" i="11"/>
  <c r="H123" i="6" s="1"/>
  <c r="B171" i="11"/>
  <c r="D171" i="11" s="1"/>
  <c r="F147" i="6" s="1"/>
  <c r="E150" i="11"/>
  <c r="G123" i="6" s="1"/>
  <c r="C150" i="11"/>
  <c r="E123" i="6" s="1"/>
  <c r="D150" i="11"/>
  <c r="F123" i="6" s="1"/>
  <c r="H148" i="11"/>
  <c r="I121" i="6" s="1"/>
  <c r="I148" i="11"/>
  <c r="J121" i="6" s="1"/>
  <c r="G148" i="11"/>
  <c r="H121" i="6" s="1"/>
  <c r="C148" i="11"/>
  <c r="E121" i="6" s="1"/>
  <c r="E148" i="11"/>
  <c r="G121" i="6" s="1"/>
  <c r="D148" i="11"/>
  <c r="F121" i="6" s="1"/>
  <c r="B169" i="11"/>
  <c r="H117" i="6"/>
  <c r="I164" i="11"/>
  <c r="J140" i="6" s="1"/>
  <c r="H164" i="11"/>
  <c r="I140" i="6" s="1"/>
  <c r="G164" i="11"/>
  <c r="H140" i="6" s="1"/>
  <c r="I147" i="11"/>
  <c r="J120" i="6" s="1"/>
  <c r="H147" i="11"/>
  <c r="I120" i="6" s="1"/>
  <c r="G147" i="11"/>
  <c r="H120" i="6" s="1"/>
  <c r="B168" i="11"/>
  <c r="D168" i="11" s="1"/>
  <c r="F144" i="6" s="1"/>
  <c r="C147" i="11"/>
  <c r="E120" i="6" s="1"/>
  <c r="D147" i="11"/>
  <c r="F120" i="6" s="1"/>
  <c r="E147" i="11"/>
  <c r="G120" i="6" s="1"/>
  <c r="H165" i="11"/>
  <c r="I141" i="6" s="1"/>
  <c r="G165" i="11"/>
  <c r="H141" i="6" s="1"/>
  <c r="I165" i="11"/>
  <c r="J141" i="6" s="1"/>
  <c r="I151" i="11"/>
  <c r="J124" i="6" s="1"/>
  <c r="G151" i="11"/>
  <c r="H124" i="6" s="1"/>
  <c r="H151" i="11"/>
  <c r="I124" i="6" s="1"/>
  <c r="D151" i="11"/>
  <c r="F124" i="6" s="1"/>
  <c r="C151" i="11"/>
  <c r="E124" i="6" s="1"/>
  <c r="E151" i="11"/>
  <c r="G124" i="6" s="1"/>
  <c r="B172" i="11"/>
  <c r="D172" i="11" s="1"/>
  <c r="F148" i="6" s="1"/>
  <c r="H149" i="11"/>
  <c r="I122" i="6" s="1"/>
  <c r="G149" i="11"/>
  <c r="H122" i="6" s="1"/>
  <c r="I149" i="11"/>
  <c r="J122" i="6" s="1"/>
  <c r="C149" i="11"/>
  <c r="E122" i="6" s="1"/>
  <c r="E149" i="11"/>
  <c r="G122" i="6" s="1"/>
  <c r="B170" i="11"/>
  <c r="D170" i="11" s="1"/>
  <c r="F146" i="6" s="1"/>
  <c r="D149" i="11"/>
  <c r="F122" i="6" s="1"/>
  <c r="I149" i="1"/>
  <c r="H65" i="11"/>
  <c r="I33" i="6" s="1"/>
  <c r="G33" i="6"/>
  <c r="G152" i="6"/>
  <c r="H176" i="11"/>
  <c r="I152" i="6" s="1"/>
  <c r="D52" i="11"/>
  <c r="F20" i="6" s="1"/>
  <c r="E48" i="11"/>
  <c r="D51" i="11"/>
  <c r="F19" i="6" s="1"/>
  <c r="D50" i="11"/>
  <c r="F18" i="6" s="1"/>
  <c r="D54" i="11"/>
  <c r="F22" i="6" s="1"/>
  <c r="D53" i="11"/>
  <c r="F21" i="6" s="1"/>
  <c r="D49" i="11"/>
  <c r="F17" i="6" s="1"/>
  <c r="F7" i="8"/>
  <c r="F8" i="8" s="1"/>
  <c r="H177" i="11"/>
  <c r="I153" i="6" s="1"/>
  <c r="G153" i="6"/>
  <c r="G32" i="6"/>
  <c r="H64" i="11"/>
  <c r="I32" i="6" s="1"/>
  <c r="A28" i="6"/>
  <c r="A52" i="6" s="1"/>
  <c r="A76" i="6" s="1"/>
  <c r="A100" i="6" s="1"/>
  <c r="A124" i="6" s="1"/>
  <c r="A148" i="6" s="1"/>
  <c r="A51" i="6"/>
  <c r="A75" i="6" s="1"/>
  <c r="A99" i="6" s="1"/>
  <c r="A123" i="6" s="1"/>
  <c r="A147" i="6" s="1"/>
  <c r="B174" i="11"/>
  <c r="E153" i="11"/>
  <c r="G126" i="6" s="1"/>
  <c r="C153" i="11"/>
  <c r="E126" i="6" s="1"/>
  <c r="D153" i="11"/>
  <c r="F126" i="6" s="1"/>
  <c r="E9" i="7"/>
  <c r="H128" i="1"/>
  <c r="H127" i="1" s="1"/>
  <c r="O22" i="11"/>
  <c r="H131" i="1" s="1"/>
  <c r="D22" i="11"/>
  <c r="G128" i="1"/>
  <c r="G127" i="1" s="1"/>
  <c r="J8" i="11"/>
  <c r="K20" i="11"/>
  <c r="E22" i="11"/>
  <c r="I141" i="1"/>
  <c r="E6" i="9"/>
  <c r="E7" i="9" s="1"/>
  <c r="D10" i="11"/>
  <c r="G169" i="1" s="1"/>
  <c r="J6" i="11"/>
  <c r="I92" i="1"/>
  <c r="H160" i="1"/>
  <c r="H148" i="1"/>
  <c r="I70" i="1"/>
  <c r="I115" i="1"/>
  <c r="D169" i="11" l="1"/>
  <c r="F145" i="6" s="1"/>
  <c r="E169" i="11"/>
  <c r="F133" i="6"/>
  <c r="E133" i="6"/>
  <c r="G133" i="6"/>
  <c r="I179" i="11"/>
  <c r="J155" i="6" s="1"/>
  <c r="H179" i="11"/>
  <c r="I155" i="6" s="1"/>
  <c r="I163" i="1"/>
  <c r="I176" i="1" s="1"/>
  <c r="I151" i="1"/>
  <c r="J133" i="6"/>
  <c r="I174" i="11"/>
  <c r="J150" i="6" s="1"/>
  <c r="H174" i="11"/>
  <c r="I150" i="6" s="1"/>
  <c r="G174" i="11"/>
  <c r="H150" i="6" s="1"/>
  <c r="I133" i="6"/>
  <c r="I168" i="11"/>
  <c r="J144" i="6" s="1"/>
  <c r="G168" i="11"/>
  <c r="H144" i="6" s="1"/>
  <c r="H168" i="11"/>
  <c r="I144" i="6" s="1"/>
  <c r="C168" i="11"/>
  <c r="E144" i="6" s="1"/>
  <c r="E168" i="11"/>
  <c r="G144" i="6" s="1"/>
  <c r="I172" i="11"/>
  <c r="J148" i="6" s="1"/>
  <c r="H172" i="11"/>
  <c r="I148" i="6" s="1"/>
  <c r="G172" i="11"/>
  <c r="H148" i="6" s="1"/>
  <c r="C172" i="11"/>
  <c r="E148" i="6" s="1"/>
  <c r="E172" i="11"/>
  <c r="G148" i="6" s="1"/>
  <c r="G169" i="11"/>
  <c r="H145" i="6" s="1"/>
  <c r="I169" i="11"/>
  <c r="J145" i="6" s="1"/>
  <c r="H169" i="11"/>
  <c r="I145" i="6" s="1"/>
  <c r="G145" i="6"/>
  <c r="C169" i="11"/>
  <c r="E145" i="6" s="1"/>
  <c r="I171" i="11"/>
  <c r="J147" i="6" s="1"/>
  <c r="H171" i="11"/>
  <c r="I147" i="6" s="1"/>
  <c r="G171" i="11"/>
  <c r="H147" i="6" s="1"/>
  <c r="C171" i="11"/>
  <c r="E147" i="6" s="1"/>
  <c r="E171" i="11"/>
  <c r="G147" i="6" s="1"/>
  <c r="I170" i="11"/>
  <c r="J146" i="6" s="1"/>
  <c r="H170" i="11"/>
  <c r="I146" i="6" s="1"/>
  <c r="G170" i="11"/>
  <c r="H146" i="6" s="1"/>
  <c r="E170" i="11"/>
  <c r="G146" i="6" s="1"/>
  <c r="C170" i="11"/>
  <c r="E146" i="6" s="1"/>
  <c r="C174" i="11"/>
  <c r="E150" i="6" s="1"/>
  <c r="E174" i="11"/>
  <c r="G150" i="6" s="1"/>
  <c r="F150" i="6"/>
  <c r="F157" i="6" s="1"/>
  <c r="I160" i="1"/>
  <c r="I148" i="1"/>
  <c r="E157" i="6" l="1"/>
  <c r="I164" i="1"/>
  <c r="J157" i="6"/>
  <c r="G69" i="1"/>
  <c r="H69" i="1"/>
  <c r="I69" i="1"/>
  <c r="H106" i="1"/>
  <c r="H68" i="1"/>
  <c r="I106" i="1"/>
  <c r="I68" i="1"/>
  <c r="G106" i="1"/>
  <c r="G68" i="1"/>
  <c r="C6" i="6"/>
  <c r="C39" i="6" s="1"/>
  <c r="C7" i="6"/>
  <c r="C63" i="6" s="1"/>
  <c r="C8" i="6"/>
  <c r="C87" i="6" s="1"/>
  <c r="C9" i="6"/>
  <c r="C111" i="6" s="1"/>
  <c r="C10" i="6"/>
  <c r="C135" i="6" s="1"/>
  <c r="C5" i="6"/>
  <c r="C15" i="6" s="1"/>
  <c r="A135" i="6"/>
  <c r="A111" i="6"/>
  <c r="A87" i="6"/>
  <c r="A63" i="6"/>
  <c r="H147" i="1" l="1"/>
  <c r="G147" i="1"/>
  <c r="I147" i="1"/>
  <c r="H146" i="1"/>
  <c r="G146" i="1"/>
  <c r="I146" i="1"/>
  <c r="G152" i="1" l="1"/>
  <c r="C3" i="4" l="1"/>
  <c r="G82" i="1" s="1"/>
  <c r="C4" i="4"/>
  <c r="G83" i="1" s="1"/>
  <c r="C5" i="4"/>
  <c r="G84" i="1" s="1"/>
  <c r="C2" i="4"/>
  <c r="G81" i="1" s="1"/>
  <c r="G164" i="1" s="1"/>
  <c r="D4" i="4"/>
  <c r="H83" i="1" s="1"/>
  <c r="D5" i="4"/>
  <c r="H84" i="1" s="1"/>
  <c r="D6" i="4"/>
  <c r="H85" i="1" s="1"/>
  <c r="H66" i="1" s="1"/>
  <c r="D7" i="4"/>
  <c r="H86" i="1" s="1"/>
  <c r="H67" i="1" s="1"/>
  <c r="K275" i="1"/>
  <c r="G280" i="1" s="1"/>
  <c r="K271" i="1"/>
  <c r="K272" i="1"/>
  <c r="K273" i="1"/>
  <c r="K270" i="1"/>
  <c r="K252" i="1"/>
  <c r="G257" i="1" s="1"/>
  <c r="K248" i="1"/>
  <c r="K249" i="1"/>
  <c r="K250" i="1"/>
  <c r="K247" i="1"/>
  <c r="L11" i="1"/>
  <c r="K3" i="9" s="1"/>
  <c r="L12" i="1"/>
  <c r="L13" i="1"/>
  <c r="L14" i="1"/>
  <c r="L15" i="1"/>
  <c r="L10" i="1"/>
  <c r="J216" i="1"/>
  <c r="J217" i="1"/>
  <c r="J218" i="1"/>
  <c r="J219" i="1"/>
  <c r="J220" i="1"/>
  <c r="J215" i="1"/>
  <c r="D3" i="4" l="1"/>
  <c r="H82" i="1" s="1"/>
  <c r="E5" i="11"/>
  <c r="E10" i="11" s="1"/>
  <c r="H169" i="1" s="1"/>
  <c r="P44" i="1"/>
  <c r="U44" i="1" s="1"/>
  <c r="K4" i="9"/>
  <c r="L4" i="9" s="1"/>
  <c r="P43" i="1"/>
  <c r="U43" i="1" s="1"/>
  <c r="L3" i="9"/>
  <c r="P42" i="1"/>
  <c r="K2" i="9"/>
  <c r="L2" i="9" s="1"/>
  <c r="P47" i="1"/>
  <c r="U47" i="1" s="1"/>
  <c r="K7" i="9"/>
  <c r="L7" i="9" s="1"/>
  <c r="P46" i="1"/>
  <c r="U46" i="1" s="1"/>
  <c r="K6" i="9"/>
  <c r="L6" i="9" s="1"/>
  <c r="P45" i="1"/>
  <c r="U45" i="1" s="1"/>
  <c r="K5" i="9"/>
  <c r="L5" i="9" s="1"/>
  <c r="D2" i="4"/>
  <c r="C8" i="4"/>
  <c r="J263" i="1"/>
  <c r="J242" i="1"/>
  <c r="J264" i="1"/>
  <c r="G256" i="1"/>
  <c r="G282" i="1"/>
  <c r="G259" i="1"/>
  <c r="G279" i="1"/>
  <c r="G281" i="1"/>
  <c r="G258" i="1"/>
  <c r="J267" i="1"/>
  <c r="J268" i="1"/>
  <c r="J266" i="1"/>
  <c r="J265" i="1"/>
  <c r="K269" i="1"/>
  <c r="J245" i="1"/>
  <c r="J244" i="1"/>
  <c r="J243" i="1"/>
  <c r="J241" i="1"/>
  <c r="K246" i="1"/>
  <c r="J240" i="1"/>
  <c r="K35" i="1"/>
  <c r="K34" i="1"/>
  <c r="K37" i="1"/>
  <c r="K36" i="1"/>
  <c r="K33" i="1"/>
  <c r="K32" i="1"/>
  <c r="I218" i="1"/>
  <c r="I219" i="1"/>
  <c r="I215" i="1"/>
  <c r="K215" i="1" s="1"/>
  <c r="L215" i="1" s="1"/>
  <c r="I217" i="1"/>
  <c r="I216" i="1"/>
  <c r="I220" i="1"/>
  <c r="E43" i="1"/>
  <c r="E44" i="1"/>
  <c r="E45" i="1"/>
  <c r="E46" i="1"/>
  <c r="E47" i="1"/>
  <c r="E42" i="1"/>
  <c r="O43" i="1"/>
  <c r="O44" i="1"/>
  <c r="O45" i="1"/>
  <c r="O46" i="1"/>
  <c r="O47" i="1"/>
  <c r="O42" i="1"/>
  <c r="G3" i="4"/>
  <c r="G4" i="4"/>
  <c r="G5" i="4"/>
  <c r="G6" i="4"/>
  <c r="G7" i="4"/>
  <c r="G2" i="4"/>
  <c r="I19" i="4"/>
  <c r="U42" i="1" l="1"/>
  <c r="T42" i="1"/>
  <c r="K219" i="1"/>
  <c r="L219" i="1" s="1"/>
  <c r="K216" i="1"/>
  <c r="L216" i="1" s="1"/>
  <c r="K218" i="1"/>
  <c r="L218" i="1" s="1"/>
  <c r="K217" i="1"/>
  <c r="L217" i="1" s="1"/>
  <c r="K220" i="1"/>
  <c r="L220" i="1" s="1"/>
  <c r="D8" i="4"/>
  <c r="D9" i="4" s="1"/>
  <c r="I5" i="11"/>
  <c r="N7" i="9"/>
  <c r="O7" i="9"/>
  <c r="M7" i="9"/>
  <c r="O2" i="9"/>
  <c r="M2" i="9"/>
  <c r="N2" i="9"/>
  <c r="O5" i="9"/>
  <c r="M5" i="9"/>
  <c r="N5" i="9"/>
  <c r="M3" i="9"/>
  <c r="N3" i="9"/>
  <c r="O3" i="9"/>
  <c r="N6" i="9"/>
  <c r="O6" i="9"/>
  <c r="M6" i="9"/>
  <c r="M4" i="9"/>
  <c r="N4" i="9"/>
  <c r="O4" i="9"/>
  <c r="H81" i="1"/>
  <c r="F279" i="1"/>
  <c r="H279" i="1" s="1"/>
  <c r="F280" i="1"/>
  <c r="H280" i="1" s="1"/>
  <c r="F281" i="1"/>
  <c r="H281" i="1" s="1"/>
  <c r="F282" i="1"/>
  <c r="H282" i="1" s="1"/>
  <c r="F259" i="1"/>
  <c r="H259" i="1" s="1"/>
  <c r="F256" i="1"/>
  <c r="H256" i="1" s="1"/>
  <c r="F257" i="1"/>
  <c r="H257" i="1" s="1"/>
  <c r="F258" i="1"/>
  <c r="H258" i="1" s="1"/>
  <c r="H63" i="1"/>
  <c r="H64" i="1"/>
  <c r="H154" i="1" s="1"/>
  <c r="G65" i="1"/>
  <c r="H65" i="1"/>
  <c r="G63" i="1"/>
  <c r="G62" i="1"/>
  <c r="H62" i="1" l="1"/>
  <c r="H164" i="1"/>
  <c r="N8" i="9"/>
  <c r="H157" i="1" s="1"/>
  <c r="M8" i="9"/>
  <c r="G157" i="1" s="1"/>
  <c r="O8" i="9"/>
  <c r="I157" i="1" s="1"/>
  <c r="K263" i="1"/>
  <c r="S42" i="1" s="1"/>
  <c r="K240" i="1"/>
  <c r="R42" i="1" s="1"/>
  <c r="G64" i="1"/>
  <c r="G154" i="1" s="1"/>
  <c r="G99" i="1" l="1"/>
  <c r="H99" i="1"/>
  <c r="H88" i="1"/>
  <c r="H55" i="1" l="1"/>
  <c r="I13" i="10" l="1"/>
  <c r="H19" i="4" l="1"/>
  <c r="H19" i="10" l="1"/>
  <c r="C2" i="10"/>
  <c r="C67" i="11"/>
  <c r="E35" i="6" s="1"/>
  <c r="E37" i="6" s="1"/>
  <c r="E14" i="6" s="1"/>
  <c r="D2" i="10"/>
  <c r="I19" i="10"/>
  <c r="J20" i="10"/>
  <c r="K21" i="11" s="1"/>
  <c r="D67" i="11"/>
  <c r="F35" i="6" s="1"/>
  <c r="C9" i="4"/>
  <c r="H5" i="11"/>
  <c r="J20" i="4"/>
  <c r="G88" i="1"/>
  <c r="E7" i="4"/>
  <c r="I86" i="1" s="1"/>
  <c r="I67" i="1" s="1"/>
  <c r="H96" i="11" l="1"/>
  <c r="I65" i="6" s="1"/>
  <c r="I85" i="6" s="1"/>
  <c r="G52" i="11"/>
  <c r="H20" i="6" s="1"/>
  <c r="E52" i="11"/>
  <c r="G20" i="6" s="1"/>
  <c r="F37" i="6"/>
  <c r="F14" i="6" s="1"/>
  <c r="F9" i="11"/>
  <c r="P21" i="11"/>
  <c r="E96" i="11"/>
  <c r="G65" i="6" s="1"/>
  <c r="G85" i="6" s="1"/>
  <c r="I96" i="11"/>
  <c r="J65" i="6" s="1"/>
  <c r="J85" i="6" s="1"/>
  <c r="H120" i="1"/>
  <c r="D7" i="10"/>
  <c r="D8" i="10" s="1"/>
  <c r="C7" i="10"/>
  <c r="C8" i="10" s="1"/>
  <c r="G120" i="1"/>
  <c r="E2" i="10"/>
  <c r="J19" i="10"/>
  <c r="E67" i="11"/>
  <c r="J22" i="11"/>
  <c r="I14" i="10"/>
  <c r="I15" i="10" s="1"/>
  <c r="I9" i="11"/>
  <c r="I10" i="11" s="1"/>
  <c r="I22" i="11"/>
  <c r="H9" i="11"/>
  <c r="H10" i="11" s="1"/>
  <c r="E161" i="11"/>
  <c r="G137" i="6" s="1"/>
  <c r="G157" i="6" s="1"/>
  <c r="H161" i="11"/>
  <c r="I137" i="6" s="1"/>
  <c r="I157" i="6" s="1"/>
  <c r="P17" i="11"/>
  <c r="K17" i="11"/>
  <c r="G55" i="1"/>
  <c r="E4" i="4"/>
  <c r="I83" i="1" s="1"/>
  <c r="J21" i="4"/>
  <c r="H77" i="11" s="1"/>
  <c r="I44" i="6" s="1"/>
  <c r="I74" i="11" l="1"/>
  <c r="J41" i="6" s="1"/>
  <c r="E77" i="11"/>
  <c r="G44" i="6" s="1"/>
  <c r="I77" i="11"/>
  <c r="J44" i="6" s="1"/>
  <c r="E5" i="4"/>
  <c r="I84" i="1" s="1"/>
  <c r="E3" i="4"/>
  <c r="I82" i="1" s="1"/>
  <c r="H74" i="11"/>
  <c r="I41" i="6" s="1"/>
  <c r="I61" i="6" s="1"/>
  <c r="E74" i="11"/>
  <c r="G41" i="6" s="1"/>
  <c r="P22" i="11"/>
  <c r="I131" i="1" s="1"/>
  <c r="J13" i="6" s="1"/>
  <c r="I67" i="11"/>
  <c r="J35" i="6" s="1"/>
  <c r="J37" i="6" s="1"/>
  <c r="H67" i="11"/>
  <c r="I35" i="6" s="1"/>
  <c r="I37" i="6" s="1"/>
  <c r="G170" i="1"/>
  <c r="H11" i="11"/>
  <c r="G35" i="6"/>
  <c r="G74" i="1"/>
  <c r="G122" i="1"/>
  <c r="H170" i="1"/>
  <c r="I11" i="11"/>
  <c r="K22" i="11"/>
  <c r="I130" i="1" s="1"/>
  <c r="I13" i="6" s="1"/>
  <c r="J9" i="11"/>
  <c r="G130" i="1"/>
  <c r="G133" i="1" s="1"/>
  <c r="D24" i="11"/>
  <c r="H130" i="1"/>
  <c r="H133" i="1" s="1"/>
  <c r="E24" i="11"/>
  <c r="E7" i="10"/>
  <c r="E8" i="10" s="1"/>
  <c r="I120" i="1"/>
  <c r="H122" i="1"/>
  <c r="H74" i="1"/>
  <c r="F17" i="11"/>
  <c r="F22" i="11" s="1"/>
  <c r="G49" i="11"/>
  <c r="E49" i="11"/>
  <c r="G17" i="6" s="1"/>
  <c r="F5" i="11"/>
  <c r="F10" i="11" s="1"/>
  <c r="I169" i="1" s="1"/>
  <c r="E2" i="4"/>
  <c r="I81" i="1" s="1"/>
  <c r="E6" i="4"/>
  <c r="J19" i="4"/>
  <c r="G61" i="6" l="1"/>
  <c r="J61" i="6"/>
  <c r="J14" i="6" s="1"/>
  <c r="J12" i="6" s="1"/>
  <c r="I14" i="6"/>
  <c r="G37" i="6"/>
  <c r="G14" i="6" s="1"/>
  <c r="I12" i="6"/>
  <c r="H66" i="6"/>
  <c r="H85" i="6" s="1"/>
  <c r="L85" i="6" s="1"/>
  <c r="M85" i="6" s="1"/>
  <c r="H18" i="6"/>
  <c r="G56" i="1"/>
  <c r="G166" i="1" s="1"/>
  <c r="G76" i="1"/>
  <c r="G134" i="1" s="1"/>
  <c r="H56" i="1"/>
  <c r="H166" i="1" s="1"/>
  <c r="J166" i="1" s="1"/>
  <c r="H76" i="1"/>
  <c r="F24" i="11"/>
  <c r="I122" i="1"/>
  <c r="I74" i="1"/>
  <c r="I56" i="1" s="1"/>
  <c r="I128" i="1"/>
  <c r="I127" i="1" s="1"/>
  <c r="I133" i="1" s="1"/>
  <c r="H17" i="6"/>
  <c r="H42" i="6"/>
  <c r="H61" i="6" s="1"/>
  <c r="H90" i="6"/>
  <c r="H109" i="6" s="1"/>
  <c r="L109" i="6" s="1"/>
  <c r="M109" i="6" s="1"/>
  <c r="H114" i="6"/>
  <c r="H133" i="6" s="1"/>
  <c r="L133" i="6" s="1"/>
  <c r="M133" i="6" s="1"/>
  <c r="H138" i="6"/>
  <c r="H157" i="6" s="1"/>
  <c r="L157" i="6" s="1"/>
  <c r="M157" i="6" s="1"/>
  <c r="J5" i="11"/>
  <c r="J10" i="11" s="1"/>
  <c r="I170" i="1" s="1"/>
  <c r="E8" i="4"/>
  <c r="E9" i="4" s="1"/>
  <c r="I85" i="1"/>
  <c r="I66" i="1" s="1"/>
  <c r="L61" i="6" l="1"/>
  <c r="M61" i="6" s="1"/>
  <c r="J73" i="1"/>
  <c r="J113" i="1"/>
  <c r="J112" i="1"/>
  <c r="H171" i="1"/>
  <c r="H54" i="1"/>
  <c r="J97" i="1"/>
  <c r="J72" i="1"/>
  <c r="J81" i="1"/>
  <c r="J67" i="1"/>
  <c r="J71" i="1"/>
  <c r="J85" i="1"/>
  <c r="J111" i="1"/>
  <c r="J86" i="1"/>
  <c r="J84" i="1"/>
  <c r="J96" i="1"/>
  <c r="J68" i="1"/>
  <c r="J70" i="1"/>
  <c r="J69" i="1"/>
  <c r="H77" i="1"/>
  <c r="H152" i="1" s="1"/>
  <c r="J120" i="1"/>
  <c r="J122" i="1" s="1"/>
  <c r="H134" i="1"/>
  <c r="G54" i="1"/>
  <c r="G77" i="1"/>
  <c r="G171" i="1"/>
  <c r="J74" i="1"/>
  <c r="H13" i="6"/>
  <c r="H37" i="6"/>
  <c r="L37" i="6" s="1"/>
  <c r="M37" i="6" s="1"/>
  <c r="J11" i="11"/>
  <c r="I166" i="1"/>
  <c r="J176" i="1" l="1"/>
  <c r="J152" i="1"/>
  <c r="E13" i="6"/>
  <c r="E12" i="6" s="1"/>
  <c r="G173" i="1"/>
  <c r="D25" i="11"/>
  <c r="D26" i="11" s="1"/>
  <c r="G57" i="1"/>
  <c r="F13" i="6"/>
  <c r="F12" i="6" s="1"/>
  <c r="E25" i="11"/>
  <c r="E26" i="11" s="1"/>
  <c r="J164" i="1"/>
  <c r="J143" i="1"/>
  <c r="J129" i="1"/>
  <c r="J131" i="1"/>
  <c r="J141" i="1"/>
  <c r="J157" i="1"/>
  <c r="H173" i="1"/>
  <c r="J154" i="1"/>
  <c r="H57" i="1"/>
  <c r="J170" i="1"/>
  <c r="H14" i="6"/>
  <c r="L14" i="6" s="1"/>
  <c r="I88" i="1"/>
  <c r="H12" i="6" l="1"/>
  <c r="J110" i="1"/>
  <c r="J104" i="1"/>
  <c r="J103" i="1"/>
  <c r="J93" i="1"/>
  <c r="J82" i="1"/>
  <c r="J92" i="1"/>
  <c r="J95" i="1"/>
  <c r="J94" i="1"/>
  <c r="J83" i="1"/>
  <c r="J66" i="1"/>
  <c r="J65" i="1"/>
  <c r="J64" i="1"/>
  <c r="J63" i="1"/>
  <c r="J62" i="1"/>
  <c r="J115" i="1" l="1"/>
  <c r="J106" i="1"/>
  <c r="J88" i="1"/>
  <c r="J99" i="1"/>
  <c r="J127" i="1"/>
  <c r="J76" i="1" l="1"/>
  <c r="J77" i="1" s="1"/>
  <c r="I62" i="1" l="1"/>
  <c r="I65" i="1"/>
  <c r="I64" i="1" l="1"/>
  <c r="I154" i="1" s="1"/>
  <c r="J130" i="1"/>
  <c r="J133" i="1" s="1"/>
  <c r="I99" i="1" l="1"/>
  <c r="I55" i="1" s="1"/>
  <c r="I63" i="1"/>
  <c r="I76" i="1" s="1"/>
  <c r="I171" i="1" l="1"/>
  <c r="I134" i="1"/>
  <c r="G182" i="1"/>
  <c r="I54" i="1"/>
  <c r="I77" i="1"/>
  <c r="G183" i="1" l="1"/>
  <c r="G188" i="1" s="1"/>
  <c r="G189" i="1" s="1"/>
  <c r="H183" i="1"/>
  <c r="F25" i="11"/>
  <c r="F26" i="11" s="1"/>
  <c r="G13" i="6"/>
  <c r="G12" i="6" s="1"/>
  <c r="I57" i="1"/>
  <c r="I173" i="1"/>
  <c r="J173" i="1" s="1"/>
  <c r="I152" i="1"/>
  <c r="H182" i="1"/>
  <c r="H188" i="1" l="1"/>
  <c r="H189" i="1" s="1"/>
</calcChain>
</file>

<file path=xl/sharedStrings.xml><?xml version="1.0" encoding="utf-8"?>
<sst xmlns="http://schemas.openxmlformats.org/spreadsheetml/2006/main" count="1337" uniqueCount="322">
  <si>
    <t>Wartości niematerialne i prawne</t>
  </si>
  <si>
    <t>Zadanie 1</t>
  </si>
  <si>
    <t>Zadania 2</t>
  </si>
  <si>
    <t>Zadanie 3</t>
  </si>
  <si>
    <t>Zadanie 4</t>
  </si>
  <si>
    <t>Środki trwałe/Dostawy</t>
  </si>
  <si>
    <t>Dofinansowanie</t>
  </si>
  <si>
    <t>Nazwa kosztu</t>
  </si>
  <si>
    <t>Uzasadnienie techniczne</t>
  </si>
  <si>
    <t>Uzasadnienie ekonomiczne</t>
  </si>
  <si>
    <t>Rzeczywisty udział</t>
  </si>
  <si>
    <t xml:space="preserve">Dofinansowanie 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</si>
  <si>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</si>
  <si>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</si>
  <si>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</si>
  <si>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</si>
  <si>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</si>
  <si>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</si>
  <si>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Status Wnioskodawcy</t>
  </si>
  <si>
    <t xml:space="preserve">Wydatki kwalifikowalne </t>
  </si>
  <si>
    <t>Rodzaj kosztów</t>
  </si>
  <si>
    <t>bezpośrednie</t>
  </si>
  <si>
    <t>pośrednie</t>
  </si>
  <si>
    <t xml:space="preserve">Razem w projekcie </t>
  </si>
  <si>
    <t xml:space="preserve">Razem koszty rzeczywiste </t>
  </si>
  <si>
    <t xml:space="preserve">Razem ryczałt </t>
  </si>
  <si>
    <t>Pomoc publiczna</t>
  </si>
  <si>
    <t>Pomoc de minimis</t>
  </si>
  <si>
    <t xml:space="preserve">Razem wkład własny </t>
  </si>
  <si>
    <t>Fundusze Europejskie dla Dolnego Śląska 2021-2027</t>
  </si>
  <si>
    <t>Koszty pośrednie</t>
  </si>
  <si>
    <t xml:space="preserve">Nazwa Wnioskodawcy </t>
  </si>
  <si>
    <t>Dane Naboru</t>
  </si>
  <si>
    <t>G  Źródła finansowania</t>
  </si>
  <si>
    <t>F3  Limity</t>
  </si>
  <si>
    <t>F1 Podsumowanie budżetu</t>
  </si>
  <si>
    <t>F2 Kategorie kosztów</t>
  </si>
  <si>
    <t>Program:</t>
  </si>
  <si>
    <t>Priorytet:</t>
  </si>
  <si>
    <t>Uzasadnienie w odniesieniu do celu, wskaźników produktu i wskaźników rezultatu (jeśli dotyczy)</t>
  </si>
  <si>
    <t>Zadanie 6</t>
  </si>
  <si>
    <t>Nazwa zadania</t>
  </si>
  <si>
    <t>Kategoria kosztów</t>
  </si>
  <si>
    <t>Zadanie 7</t>
  </si>
  <si>
    <t>Usługi zewnętrzne</t>
  </si>
  <si>
    <t>LP.</t>
  </si>
  <si>
    <t>Kategorie wydatków</t>
  </si>
  <si>
    <t>Kategoria wydatków</t>
  </si>
  <si>
    <t>Poziom dofinansowania</t>
  </si>
  <si>
    <t>de minimis</t>
  </si>
  <si>
    <t xml:space="preserve">Uzasadnienie funkcjonalne </t>
  </si>
  <si>
    <t>Zadania 5</t>
  </si>
  <si>
    <t>w tym:</t>
  </si>
  <si>
    <t>Dofinansowanie ogółem</t>
  </si>
  <si>
    <t>Rzeczywisty udział w całkowitych wydatkach kwalifikowalnych</t>
  </si>
  <si>
    <t>Limit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</si>
  <si>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</si>
  <si>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</si>
  <si>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</si>
  <si>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</si>
  <si>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</si>
  <si>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</si>
  <si>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</si>
  <si>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</si>
  <si>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</si>
  <si>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</si>
  <si>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</si>
  <si>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</si>
  <si>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</si>
  <si>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</si>
  <si>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</si>
  <si>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</si>
  <si>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</si>
  <si>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</si>
  <si>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</si>
  <si>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</si>
  <si>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</si>
  <si>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Razem</t>
  </si>
  <si>
    <t>Wersja:</t>
  </si>
  <si>
    <t xml:space="preserve">FEDS. 01.02 Innowacyjne przedsiębiorstwa </t>
  </si>
  <si>
    <t>1.2.A Projekty B+R przedsiębiorstw</t>
  </si>
  <si>
    <t>między przedsiębiorstwem i co najmniej jedną organizacją prowadzącą badania i upowszechniającą wiedzę, jeżeli ta ostatnia ponosi co najmniej 10 % kosztów kwalifikowalnych i ma prawo do publikowania własnych wyników badań;</t>
  </si>
  <si>
    <t>TAK</t>
  </si>
  <si>
    <t>NIE</t>
  </si>
  <si>
    <t>między przedsiębiorstwami, wśród których przynajmniej jedno jest MŚP, lub jest realizowany w co najmniej dwóch państwach członkowskich lub w państwie członkowskim i w państwie umawiającej się strony Porozumienia EOG, przy czym żadne pojedyncze przedsiębiorstwo nie ponosi więcej niż 70 % kosztów kwalifikowalnych, lub</t>
  </si>
  <si>
    <t xml:space="preserve">(ii) wyniki projektu są szeroko rozpowszechniane podczas konferencji, za pośrednictwem publikacji, ogólnodostępnych baz bądź oprogramowania bezpłatnego lub otwartego; </t>
  </si>
  <si>
    <t>(iii) beneficjent zobowiązuje się do terminowego udostępnienia licencji związanych z wynikami badań dotyczących projektów badawczo-rozwojowych objętych pomocą, chronionych prawami własności intelektualnej, po cenie rynkowej i na zasadzie braku wyłączności i niedyskryminacji do użytku przez zainteresowane strony w EOG</t>
  </si>
  <si>
    <t>(i) projekt zakłada efektywną współpracę:</t>
  </si>
  <si>
    <t>Mid-caps</t>
  </si>
  <si>
    <t>Jednostki naukowe</t>
  </si>
  <si>
    <t>Small mid-caps</t>
  </si>
  <si>
    <t xml:space="preserve">Dane Realizatorów </t>
  </si>
  <si>
    <t>Nazwa Partnera 1</t>
  </si>
  <si>
    <t>Nazwa Partnera 2</t>
  </si>
  <si>
    <t>Nazwa Partnera 3</t>
  </si>
  <si>
    <t>Nazwa Partnera 4</t>
  </si>
  <si>
    <t>Nazwa Partnera 5</t>
  </si>
  <si>
    <t>Status Partnera 1</t>
  </si>
  <si>
    <t>Status Partnera 2</t>
  </si>
  <si>
    <t>Status Partnera 3</t>
  </si>
  <si>
    <t>Status Partnera 4</t>
  </si>
  <si>
    <t>Status Partnera 5</t>
  </si>
  <si>
    <t>Personel projektu</t>
  </si>
  <si>
    <t>Usługi zewnętrzne - podwykonastwo</t>
  </si>
  <si>
    <t>Usługi zewnętrzne - koszty operacyjne i dodatkowe koszty ogólne</t>
  </si>
  <si>
    <t>Amortyzacja - budynki</t>
  </si>
  <si>
    <t>Amortyzacja - aparatura i sprzęt</t>
  </si>
  <si>
    <t>Wydatki kwalifikowalne</t>
  </si>
  <si>
    <t>Partnerzy</t>
  </si>
  <si>
    <t>Podmiot ponoszący wydatki</t>
  </si>
  <si>
    <t>Nazwa podmiotu</t>
  </si>
  <si>
    <t>Wnioskodawca</t>
  </si>
  <si>
    <t>Partner 1</t>
  </si>
  <si>
    <t>Partner 2</t>
  </si>
  <si>
    <t>Partner 3</t>
  </si>
  <si>
    <t>Partner 4</t>
  </si>
  <si>
    <t>Partner 5</t>
  </si>
  <si>
    <t>Infrastruktura B+R</t>
  </si>
  <si>
    <t xml:space="preserve">Bdania przemysłowe 
Art. 25 GBER
</t>
  </si>
  <si>
    <t>Prace rozwojowe
Art. 25 GBER</t>
  </si>
  <si>
    <t>Infrastruktura B+R
Art. 14 GBER</t>
  </si>
  <si>
    <t>Bez pomocy</t>
  </si>
  <si>
    <t>Nazwa 
wnioskodawcy</t>
  </si>
  <si>
    <t>Należy wpisać poziom kosztów pośrednich:</t>
  </si>
  <si>
    <t>W naborze zastosowanie ma stawka ryczałtowa na pokrycie kosztów pośrednich projektu w wysokości do 7% kwalifikowalnych kosztów bezpośrednich projektu (art. 54 lit. a rozporządzenia ogólnego), przy czym wnioskodawca może wybrać dowolną stawkę z poniższego zakresu: 0%; 0,5%; 1%; 2%; 3%; 4%; 5%; 6% lub 7%</t>
  </si>
  <si>
    <t>Status</t>
  </si>
  <si>
    <t>Badania przemysłowe z uwzględnieniem premii</t>
  </si>
  <si>
    <t>mikroprzedsiębiorstwo</t>
  </si>
  <si>
    <t>małe przedsiębiorstwo</t>
  </si>
  <si>
    <t>średnie przedsiębiorstwo</t>
  </si>
  <si>
    <t>duże przedsiębiorstwo</t>
  </si>
  <si>
    <t>Eksperymentalne prace rozwojowe z uwzględnieniem premii</t>
  </si>
  <si>
    <t>miasto Wrocław w okresie od dnia 1 stycznia 2022 r. do dnia 31 grudnia 2024 r.</t>
  </si>
  <si>
    <t>miasto Wrocław w okresie od dnia 1 stycznia 2025 r. do dnia 31 grudnia 2027 r.</t>
  </si>
  <si>
    <t>pozostałe obszary województwa dolnośląskiego</t>
  </si>
  <si>
    <t>Należy wybrać obszar województwa dolnośląskiego/okres wsparcia:</t>
  </si>
  <si>
    <t>(art. 25 GBER ust. 6 lit b)</t>
  </si>
  <si>
    <t>(art. 25 GBER ust. 6 lit d)</t>
  </si>
  <si>
    <t>(art. 25 GBER ust. 6 lit c)</t>
  </si>
  <si>
    <t>Maksymalny możliwy poziom dofinansowania:</t>
  </si>
  <si>
    <t>Komponent - infrastruktura B+R - Art. 14 GBER</t>
  </si>
  <si>
    <t>Komponet  badawczo-rozwojowy - Art. 25 GBER</t>
  </si>
  <si>
    <t>Status Wnioskodawcy/Partnera  w projekcie</t>
  </si>
  <si>
    <t>Status Wnioskodawcy/Partnera dla ustalenia poziomu dofinansowania</t>
  </si>
  <si>
    <t>Nie dotyczy</t>
  </si>
  <si>
    <t>(i) został wybrany przez państwo członkowskie w wyniku otwartego zaproszenia do udziału w projekcie opracowanym wspólnie przez co najmniej trzy państwa członkowskie lub umawiające się strony Porozumienia EOG oraz
(ii) wiąże się ze skuteczną współpracą między przedsiębiorstwami w co najmniej dwóch państwach członkowskich lub umawiających się stronach Porozumienia EOG, jeżeli beneficjentem jest MŚP, lub w co najmniej trzech państwach członkowskich lub umawiających się stronach Porozumienia EOG, jeżeli beneficjentem jest duże przedsiębiorstwo oraz
(iii) jeżeli spełniony jest co najmniej jeden z dwóch następujących warunków:
— wyniki projektu badawczo-rozwojowego są szeroko rozpowszechniane w co najmniej trzech państwach członkowskich lub umawiających się stronach Porozumienia EOG podczas konferencji, za pośrednictwem publikacji, ogólnodostępnych baz bądź wolnego lub otwartego oprogramowania, lub
— beneficjent zobowiązuje się do terminowego udostępnienia licencji związanych z wynikami badań dotyczących projektów badawczo-rozwojowych objętych pomocą, chronionych prawami własności intelektualnej, po cenie rynkowej i na zasadzie braku wyłączności i niedyskryminacji do użytku przez zainteresowane strony w EOG.</t>
  </si>
  <si>
    <t>Nazwa podmiotu - Realizatora projektu</t>
  </si>
  <si>
    <t>Realizator projektu</t>
  </si>
  <si>
    <t>Status Wnioskodawcy/Partnera</t>
  </si>
  <si>
    <t>Należy wpisać poziom dofinansowania dla każdego Realizatora projektu:</t>
  </si>
  <si>
    <t>BADANIA</t>
  </si>
  <si>
    <t>Dofinansowanie można zwiększyć o 25  punktów procentowych - premia z Art. 25 GBER ust. 6 lit d), jeżeli projekt badawczo-rozwojowy:</t>
  </si>
  <si>
    <t>Dofinansowanie można zwiększyć o 15 punktów procentowych - premia z Art. 25 GBER ust. 6 lit b), jeżeli spełniony jest jeden z następujących warunków:</t>
  </si>
  <si>
    <t>Maksymalne możliwe dofinansowanie</t>
  </si>
  <si>
    <t>PRACE</t>
  </si>
  <si>
    <t>WC</t>
  </si>
  <si>
    <t>WK</t>
  </si>
  <si>
    <t>DOF</t>
  </si>
  <si>
    <t>Amortyzacja</t>
  </si>
  <si>
    <t>BADANIA PRZEMYSŁOWE</t>
  </si>
  <si>
    <t>PRACE ROZWOJOWE</t>
  </si>
  <si>
    <t>Zadanie 5</t>
  </si>
  <si>
    <t>Zadania 4</t>
  </si>
  <si>
    <t>Zadanie 10</t>
  </si>
  <si>
    <t>B+R</t>
  </si>
  <si>
    <t>Podmioty projektu</t>
  </si>
  <si>
    <t>Rola w projekcie</t>
  </si>
  <si>
    <t>Zadanie 11</t>
  </si>
  <si>
    <t>Razem w projekcie - BADANIA PRZEMYSŁOWE</t>
  </si>
  <si>
    <t>Zadanie 12</t>
  </si>
  <si>
    <t>działania uzupełniające</t>
  </si>
  <si>
    <t>Art. 25</t>
  </si>
  <si>
    <t>Art. 14</t>
  </si>
  <si>
    <r>
      <rPr>
        <b/>
        <sz val="12"/>
        <color theme="4"/>
        <rFont val="Calibri (Tekst podstawowy)"/>
        <charset val="238"/>
      </rPr>
      <t>Badania przemysłowe</t>
    </r>
    <r>
      <rPr>
        <b/>
        <sz val="12"/>
        <color rgb="FFFF0000"/>
        <rFont val="Calibri (Tekst podstawowy)"/>
        <charset val="238"/>
      </rPr>
      <t xml:space="preserve"> </t>
    </r>
  </si>
  <si>
    <t xml:space="preserve">Razem w projekcie - PRACE ROZWOJOWE </t>
  </si>
  <si>
    <r>
      <rPr>
        <b/>
        <sz val="12"/>
        <color theme="4"/>
        <rFont val="Calibri (Tekst podstawowy)"/>
        <charset val="238"/>
      </rPr>
      <t>Infrastruktura B+R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</si>
  <si>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Razem w projekcie - INFRASTRUKTURA B+R </t>
  </si>
  <si>
    <t>Podwykonastwo</t>
  </si>
  <si>
    <t>Koszty operacyjne i dodatkowe koszty ogólne</t>
  </si>
  <si>
    <t>Prace przedwdrożeniowe</t>
  </si>
  <si>
    <t>Amortyzacja - Aparatura i sprzęt</t>
  </si>
  <si>
    <t>Amortyzacja - Budynki</t>
  </si>
  <si>
    <t>Rodzaj pomocy</t>
  </si>
  <si>
    <t xml:space="preserve">Rodzaj pomocy
</t>
  </si>
  <si>
    <t>bez pomocy -
 tylko Jednostki naukowe</t>
  </si>
  <si>
    <t>Działania uzupełniające - koszty bezpośrednie</t>
  </si>
  <si>
    <t>Infrastruktura B+R - koszty bezpośrednie</t>
  </si>
  <si>
    <t>Prace rozwojowe - koszty bezpośrednie</t>
  </si>
  <si>
    <t>Badania przemysłowe - koszty bezpośrednie</t>
  </si>
  <si>
    <t>Działania uzupełniające</t>
  </si>
  <si>
    <t>Razem w projekcie - Działania uzupełniające</t>
  </si>
  <si>
    <t>Kwalifikowalne koszty bezpośrednie</t>
  </si>
  <si>
    <t>Kwalifikowalne koszty pośrednie</t>
  </si>
  <si>
    <t>Udział kosztów pośrednich</t>
  </si>
  <si>
    <t>Działania w zakresie cyfryzacji</t>
  </si>
  <si>
    <t>Podnoszenie kwalifikacji kadr</t>
  </si>
  <si>
    <t>Zadanie 8</t>
  </si>
  <si>
    <t>Zadania 6</t>
  </si>
  <si>
    <t>Wartości niematerialne i prawne dla B+R</t>
  </si>
  <si>
    <t>nie dotyczy</t>
  </si>
  <si>
    <t>Zadanie 9</t>
  </si>
  <si>
    <t>Limit dot.zakupu środków trwałych/wartości niematerialnych i prawnych mające na celu utworzenie/rozbudowę infrastruktury działu badawczo – rozwojowego stanowiące większą wartość 49%</t>
  </si>
  <si>
    <t>SUMA:</t>
  </si>
  <si>
    <t>Limit dot. kosztów komponentu dotyczącego rozwoju kompetencji przekraczające - 15%</t>
  </si>
  <si>
    <t xml:space="preserve">Limit dot. koszty ogólne i inne koszty operacyjne, w tym koszty materiałów, dostaw i podobnych produktów, ponoszone bezpośrednio w wyniku realizacji projektu - 40% </t>
  </si>
  <si>
    <t>Limit dot. kosztów zakupu wartości niematerialnych i prawnych w przypadku dużych przedsiębiorstw  - do 50% całkowitych kwalifikowalnych kosztów inwestycji początkowej</t>
  </si>
  <si>
    <t>Kto jest duży</t>
  </si>
  <si>
    <t>WC dla WNiP</t>
  </si>
  <si>
    <t>WK dla WNiP</t>
  </si>
  <si>
    <t>dof dla WNiP</t>
  </si>
  <si>
    <t>Limit dot. działań uzupełniajacych - 15%</t>
  </si>
  <si>
    <t>do sprawdzenia bo chyba tylko de minimis</t>
  </si>
  <si>
    <t>koszty pośrednie</t>
  </si>
  <si>
    <t>Udziału kosztów kwalifikowalnych przedsiębiorstwa/przedsiębiorstw w całkowitych kosztach kwalifikowalnych projektu wynosi minimum 50%.</t>
  </si>
  <si>
    <t>Badania przemysłowe</t>
  </si>
  <si>
    <t>Przedsiębiorstwa</t>
  </si>
  <si>
    <t>Prace rozwojowe</t>
  </si>
  <si>
    <t>Wydatki ponoszone przez Jednostkę naukową</t>
  </si>
  <si>
    <t>Limit dot. poziomu dofinansowania w projekcie - 70%</t>
  </si>
  <si>
    <t>Wydatki w projekcie</t>
  </si>
  <si>
    <t>Infrastruktura B+R - dotyczy tylko dużych przedsiębiorstw</t>
  </si>
  <si>
    <t xml:space="preserve"> </t>
  </si>
  <si>
    <t>Prace przedwdrożeniowe - opracowanie dokumentacji wdrożeniowej – usługa zewnętrzna</t>
  </si>
  <si>
    <t>Prace przedwdrożeniowe - usługi rzecznika patentowego – usługa zewnętrzna</t>
  </si>
  <si>
    <t>Prace przedwdrożeniowe - testy – usługa zewnętrzna</t>
  </si>
  <si>
    <t>Prace przedwdrożeniowe - badania rynku jako kontynuacja komponentu badawczego – usługa zewnętrzna</t>
  </si>
  <si>
    <t>Cyfryzacja - amortyzacja środków trwałych i WNiP</t>
  </si>
  <si>
    <t>Podnoszenie kwalifikacji kadr przedsiębiorstw (całość jako usługi zewnętrzne)</t>
  </si>
  <si>
    <t xml:space="preserve">Cyfryzacja - usługi zewnętrzne </t>
  </si>
  <si>
    <t>Podkategoria wydatków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</si>
  <si>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</si>
  <si>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</si>
  <si>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</si>
  <si>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</si>
  <si>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</si>
  <si>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</si>
  <si>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</si>
  <si>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</si>
  <si>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</si>
  <si>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</si>
  <si>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</si>
  <si>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</si>
  <si>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</si>
  <si>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</si>
  <si>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</si>
  <si>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</si>
  <si>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</si>
  <si>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</si>
  <si>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</si>
  <si>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</si>
  <si>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</si>
  <si>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</si>
  <si>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</si>
  <si>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</si>
  <si>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</si>
  <si>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</si>
  <si>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</si>
  <si>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</si>
  <si>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</si>
  <si>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</si>
  <si>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</si>
  <si>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</si>
  <si>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</si>
  <si>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</si>
  <si>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</si>
  <si>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</si>
  <si>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</si>
  <si>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</si>
  <si>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</si>
  <si>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</si>
  <si>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</si>
  <si>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</si>
  <si>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</si>
  <si>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</si>
  <si>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</si>
  <si>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</si>
  <si>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</si>
  <si>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</si>
  <si>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</si>
  <si>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</si>
  <si>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</si>
  <si>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</si>
  <si>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</si>
  <si>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</si>
  <si>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</si>
  <si>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</si>
  <si>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</si>
  <si>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</si>
  <si>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</si>
  <si>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</si>
  <si>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</si>
  <si>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</si>
  <si>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</si>
  <si>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</si>
  <si>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</si>
  <si>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</si>
  <si>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</si>
  <si>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</si>
  <si>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</si>
  <si>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</si>
  <si>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</si>
  <si>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</si>
  <si>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</si>
  <si>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</si>
  <si>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</si>
  <si>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</si>
  <si>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</si>
  <si>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</si>
  <si>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</si>
  <si>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Wydatki ponoszone przez przedsiębiorstwo/przedsiębiorstwa</t>
  </si>
  <si>
    <t xml:space="preserve">Limit dot. łącznych kosztów komponentu infrastrukturalnego oraz komponentu dot. działań uzupełniających - 49% </t>
  </si>
  <si>
    <t>Uzasadnienie wydatku</t>
  </si>
  <si>
    <t>Art. 24</t>
  </si>
  <si>
    <t>bez pomocy</t>
  </si>
  <si>
    <t>RAZEM</t>
  </si>
  <si>
    <t>dof</t>
  </si>
  <si>
    <t>```</t>
  </si>
  <si>
    <t>Dokumentacja projektowa</t>
  </si>
  <si>
    <t>Zadanie 13</t>
  </si>
  <si>
    <t>Dokumentacja projektowa - usługi zewnętrzne</t>
  </si>
  <si>
    <t>Limit dot. dokumentacji projektowej - 5%</t>
  </si>
  <si>
    <r>
      <rPr>
        <b/>
        <sz val="12"/>
        <color theme="4"/>
        <rFont val="Calibri (Tekst podstawowy)"/>
        <charset val="238"/>
      </rPr>
      <t>Prace rozwojowe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</si>
</sst>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\ &quot;zł&quot;_ ;_ * \(#,##0.00\)\ &quot;zł&quot;_ ;_ * &quot;-&quot;??_)\ &quot;zł&quot;_ ;_ @_ "/>
    <numFmt numFmtId="165" formatCode="#,##0.00\ _z_ł"/>
    <numFmt numFmtId="166" formatCode="0.000000000000000"/>
    <numFmt numFmtId="167" formatCode="0.0000000000"/>
    <numFmt numFmtId="168" formatCode="0.0%"/>
    <numFmt numFmtId="169" formatCode="_ * #,##0.00_)\ _z_ł_ ;_ * \(#,##0.00\)\ _z_ł_ ;_ * &quot;-&quot;??_)\ _z_ł_ ;_ @_ "/>
  </numFmts>
  <fonts count="46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rgb="FF343434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 (Tekst podstawowy)"/>
      <charset val="238"/>
    </font>
    <font>
      <b/>
      <sz val="12"/>
      <color theme="4"/>
      <name val="Calibri (Tekst podstawowy)"/>
      <charset val="238"/>
    </font>
    <font>
      <b/>
      <sz val="12"/>
      <color theme="1"/>
      <name val="Calibri (Tekst podstawowy)"/>
      <charset val="238"/>
    </font>
    <font>
      <b/>
      <sz val="12"/>
      <color rgb="FF00206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1.5"/>
      <color theme="1"/>
      <name val="Aptos"/>
      <family val="2"/>
    </font>
    <font>
      <sz val="11.5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/>
    <xf numFmtId="164" fontId="4" fillId="0" borderId="1" xfId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5" fontId="0" fillId="0" borderId="1" xfId="1" applyNumberFormat="1" applyFont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0" fontId="0" fillId="0" borderId="1" xfId="2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Font="1" applyAlignment="1" applyProtection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vertical="center"/>
    </xf>
    <xf numFmtId="10" fontId="4" fillId="0" borderId="0" xfId="2" applyNumberFormat="1" applyFont="1" applyBorder="1" applyAlignment="1" applyProtection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0" fontId="5" fillId="5" borderId="0" xfId="2" applyNumberFormat="1" applyFont="1" applyFill="1" applyBorder="1" applyAlignment="1" applyProtection="1">
      <alignment horizontal="center" vertical="center"/>
    </xf>
    <xf numFmtId="10" fontId="5" fillId="0" borderId="0" xfId="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165" fontId="4" fillId="0" borderId="19" xfId="1" applyNumberFormat="1" applyFont="1" applyBorder="1" applyAlignment="1" applyProtection="1">
      <alignment horizontal="right" vertical="center"/>
    </xf>
    <xf numFmtId="165" fontId="4" fillId="0" borderId="20" xfId="1" applyNumberFormat="1" applyFont="1" applyBorder="1" applyAlignment="1" applyProtection="1">
      <alignment horizontal="right" vertical="center"/>
    </xf>
    <xf numFmtId="165" fontId="4" fillId="0" borderId="0" xfId="1" applyNumberFormat="1" applyFont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0" fontId="0" fillId="0" borderId="5" xfId="0" applyNumberFormat="1" applyBorder="1" applyAlignment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1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3"/>
    </xf>
    <xf numFmtId="0" fontId="2" fillId="0" borderId="4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23" fillId="0" borderId="0" xfId="0" applyFont="1"/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4" fillId="6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top" wrapText="1"/>
    </xf>
    <xf numFmtId="0" fontId="24" fillId="8" borderId="17" xfId="0" applyFont="1" applyFill="1" applyBorder="1" applyAlignment="1">
      <alignment horizontal="center" vertical="center" wrapText="1"/>
    </xf>
    <xf numFmtId="0" fontId="28" fillId="8" borderId="17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8" fillId="8" borderId="17" xfId="0" applyFont="1" applyFill="1" applyBorder="1" applyAlignment="1">
      <alignment vertical="center" wrapText="1"/>
    </xf>
    <xf numFmtId="10" fontId="2" fillId="0" borderId="0" xfId="2" applyNumberFormat="1" applyFont="1" applyAlignment="1" applyProtection="1">
      <alignment vertical="center"/>
    </xf>
    <xf numFmtId="0" fontId="25" fillId="7" borderId="9" xfId="0" applyFont="1" applyFill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vertical="center" wrapText="1"/>
    </xf>
    <xf numFmtId="9" fontId="21" fillId="0" borderId="3" xfId="0" applyNumberFormat="1" applyFont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vertical="center" wrapText="1"/>
    </xf>
    <xf numFmtId="9" fontId="21" fillId="0" borderId="4" xfId="0" applyNumberFormat="1" applyFont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9" fontId="2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10" fontId="22" fillId="2" borderId="1" xfId="2" applyNumberFormat="1" applyFont="1" applyFill="1" applyBorder="1" applyAlignment="1" applyProtection="1">
      <alignment horizontal="center" vertical="center" wrapText="1"/>
      <protection locked="0"/>
    </xf>
    <xf numFmtId="1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10" fontId="0" fillId="3" borderId="1" xfId="2" applyNumberFormat="1" applyFont="1" applyFill="1" applyBorder="1" applyAlignment="1" applyProtection="1">
      <alignment horizontal="center" vertical="center"/>
      <protection locked="0"/>
    </xf>
    <xf numFmtId="10" fontId="0" fillId="0" borderId="0" xfId="2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3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6" fillId="5" borderId="0" xfId="0" applyFont="1" applyFill="1" applyAlignment="1">
      <alignment vertical="center"/>
    </xf>
    <xf numFmtId="165" fontId="36" fillId="5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4" fontId="0" fillId="0" borderId="0" xfId="0" applyNumberFormat="1"/>
    <xf numFmtId="0" fontId="37" fillId="0" borderId="2" xfId="0" applyFont="1" applyBorder="1"/>
    <xf numFmtId="4" fontId="38" fillId="0" borderId="31" xfId="2" applyNumberFormat="1" applyFont="1" applyFill="1" applyBorder="1" applyAlignment="1" applyProtection="1">
      <alignment horizontal="right" vertical="center"/>
    </xf>
    <xf numFmtId="4" fontId="38" fillId="0" borderId="0" xfId="2" applyNumberFormat="1" applyFont="1" applyFill="1" applyBorder="1" applyAlignment="1" applyProtection="1">
      <alignment horizontal="right" vertical="center"/>
    </xf>
    <xf numFmtId="4" fontId="38" fillId="0" borderId="32" xfId="2" applyNumberFormat="1" applyFont="1" applyFill="1" applyBorder="1" applyAlignment="1" applyProtection="1">
      <alignment horizontal="right" vertical="center"/>
    </xf>
    <xf numFmtId="4" fontId="5" fillId="0" borderId="31" xfId="2" applyNumberFormat="1" applyFont="1" applyBorder="1" applyAlignment="1" applyProtection="1">
      <alignment horizontal="center" vertical="center"/>
    </xf>
    <xf numFmtId="4" fontId="7" fillId="0" borderId="32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2" xfId="0" applyFont="1" applyBorder="1"/>
    <xf numFmtId="4" fontId="7" fillId="0" borderId="32" xfId="0" applyNumberFormat="1" applyFont="1" applyBorder="1" applyAlignment="1">
      <alignment horizontal="left" vertical="center"/>
    </xf>
    <xf numFmtId="0" fontId="4" fillId="9" borderId="0" xfId="0" applyFont="1" applyFill="1" applyAlignment="1">
      <alignment vertical="center"/>
    </xf>
    <xf numFmtId="165" fontId="4" fillId="9" borderId="0" xfId="1" applyNumberFormat="1" applyFont="1" applyFill="1" applyBorder="1" applyAlignment="1" applyProtection="1">
      <alignment horizontal="right" vertical="center"/>
    </xf>
    <xf numFmtId="10" fontId="5" fillId="9" borderId="0" xfId="2" applyNumberFormat="1" applyFont="1" applyFill="1" applyBorder="1" applyAlignment="1" applyProtection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65" fontId="4" fillId="8" borderId="0" xfId="1" applyNumberFormat="1" applyFont="1" applyFill="1" applyBorder="1" applyAlignment="1" applyProtection="1">
      <alignment horizontal="right" vertical="center"/>
    </xf>
    <xf numFmtId="10" fontId="5" fillId="8" borderId="0" xfId="2" applyNumberFormat="1" applyFont="1" applyFill="1" applyBorder="1" applyAlignment="1" applyProtection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4" fillId="0" borderId="2" xfId="0" applyFont="1" applyBorder="1" applyAlignment="1">
      <alignment vertical="center" wrapText="1"/>
    </xf>
    <xf numFmtId="0" fontId="36" fillId="5" borderId="0" xfId="0" applyFont="1" applyFill="1" applyAlignment="1">
      <alignment vertical="center" wrapText="1"/>
    </xf>
    <xf numFmtId="0" fontId="34" fillId="0" borderId="0" xfId="0" applyFont="1" applyAlignment="1">
      <alignment vertical="top"/>
    </xf>
    <xf numFmtId="10" fontId="0" fillId="0" borderId="0" xfId="2" applyNumberFormat="1" applyFont="1" applyAlignment="1">
      <alignment vertical="center"/>
    </xf>
    <xf numFmtId="164" fontId="0" fillId="0" borderId="0" xfId="1" applyFont="1" applyAlignment="1" applyProtection="1">
      <alignment horizontal="center" vertical="center"/>
    </xf>
    <xf numFmtId="10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8" borderId="0" xfId="0" applyFont="1" applyFill="1" applyAlignment="1">
      <alignment horizontal="left" vertical="center"/>
    </xf>
    <xf numFmtId="0" fontId="4" fillId="9" borderId="0" xfId="1" applyNumberFormat="1" applyFont="1" applyFill="1" applyBorder="1" applyAlignment="1" applyProtection="1">
      <alignment horizontal="left" vertical="center"/>
    </xf>
    <xf numFmtId="0" fontId="4" fillId="8" borderId="0" xfId="1" applyNumberFormat="1" applyFont="1" applyFill="1" applyBorder="1" applyAlignment="1" applyProtection="1">
      <alignment horizontal="left" vertical="center"/>
    </xf>
    <xf numFmtId="0" fontId="4" fillId="9" borderId="0" xfId="1" applyNumberFormat="1" applyFont="1" applyFill="1" applyBorder="1" applyAlignment="1" applyProtection="1">
      <alignment horizontal="left" vertical="center" wrapText="1"/>
    </xf>
    <xf numFmtId="10" fontId="0" fillId="0" borderId="1" xfId="2" applyNumberFormat="1" applyFont="1" applyBorder="1" applyAlignment="1" applyProtection="1">
      <alignment horizontal="left" vertical="center"/>
    </xf>
    <xf numFmtId="10" fontId="0" fillId="0" borderId="0" xfId="2" quotePrefix="1" applyNumberFormat="1" applyFont="1" applyAlignment="1">
      <alignment horizontal="center" vertical="center"/>
    </xf>
    <xf numFmtId="165" fontId="20" fillId="0" borderId="0" xfId="1" applyNumberFormat="1" applyFont="1" applyBorder="1" applyAlignment="1" applyProtection="1">
      <alignment horizontal="center" vertical="top"/>
    </xf>
    <xf numFmtId="165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1" applyFont="1" applyAlignment="1">
      <alignment vertical="center"/>
    </xf>
    <xf numFmtId="0" fontId="0" fillId="10" borderId="1" xfId="0" applyFill="1" applyBorder="1" applyAlignment="1">
      <alignment horizontal="left" vertical="center" wrapText="1"/>
    </xf>
    <xf numFmtId="10" fontId="22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0" fontId="5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5" fontId="7" fillId="0" borderId="1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0" fontId="5" fillId="0" borderId="2" xfId="2" applyNumberFormat="1" applyFont="1" applyFill="1" applyBorder="1" applyAlignment="1" applyProtection="1">
      <alignment horizontal="center" vertical="center" wrapText="1"/>
    </xf>
    <xf numFmtId="10" fontId="5" fillId="0" borderId="0" xfId="2" applyNumberFormat="1" applyFont="1" applyFill="1" applyAlignment="1" applyProtection="1">
      <alignment horizontal="center" vertical="center" wrapText="1"/>
    </xf>
    <xf numFmtId="10" fontId="5" fillId="0" borderId="3" xfId="2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10" fontId="5" fillId="0" borderId="10" xfId="2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/>
    <xf numFmtId="0" fontId="40" fillId="0" borderId="0" xfId="0" applyFont="1"/>
    <xf numFmtId="164" fontId="0" fillId="0" borderId="0" xfId="1" applyFont="1" applyAlignment="1">
      <alignment horizontal="left"/>
    </xf>
    <xf numFmtId="164" fontId="0" fillId="0" borderId="0" xfId="1" applyFont="1"/>
    <xf numFmtId="164" fontId="40" fillId="0" borderId="0" xfId="1" applyFont="1"/>
    <xf numFmtId="164" fontId="4" fillId="0" borderId="10" xfId="0" applyNumberFormat="1" applyFont="1" applyBorder="1"/>
    <xf numFmtId="169" fontId="7" fillId="0" borderId="0" xfId="1" applyNumberFormat="1" applyFont="1" applyFill="1" applyAlignment="1">
      <alignment horizontal="right" vertical="center"/>
    </xf>
    <xf numFmtId="169" fontId="7" fillId="0" borderId="2" xfId="1" applyNumberFormat="1" applyFont="1" applyFill="1" applyBorder="1" applyAlignment="1">
      <alignment horizontal="right" vertical="center"/>
    </xf>
    <xf numFmtId="169" fontId="4" fillId="0" borderId="0" xfId="1" applyNumberFormat="1" applyFont="1" applyFill="1" applyAlignment="1">
      <alignment horizontal="right" vertical="center" wrapText="1"/>
    </xf>
    <xf numFmtId="169" fontId="4" fillId="0" borderId="2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4" fillId="0" borderId="10" xfId="1" applyNumberFormat="1" applyFont="1" applyFill="1" applyBorder="1" applyAlignment="1">
      <alignment horizontal="right" vertical="center" wrapText="1"/>
    </xf>
    <xf numFmtId="169" fontId="7" fillId="0" borderId="2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165" fontId="7" fillId="2" borderId="0" xfId="0" applyNumberFormat="1" applyFont="1" applyFill="1" applyAlignment="1" applyProtection="1">
      <alignment vertical="center"/>
      <protection locked="0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0" fontId="0" fillId="5" borderId="0" xfId="0" applyFill="1"/>
    <xf numFmtId="165" fontId="7" fillId="0" borderId="31" xfId="1" applyNumberFormat="1" applyFont="1" applyBorder="1" applyAlignment="1" applyProtection="1">
      <alignment horizontal="right" vertical="center"/>
    </xf>
    <xf numFmtId="0" fontId="43" fillId="0" borderId="0" xfId="0" applyFont="1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0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165" fontId="7" fillId="0" borderId="32" xfId="1" applyNumberFormat="1" applyFont="1" applyBorder="1" applyAlignment="1" applyProtection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1" applyFont="1" applyFill="1" applyBorder="1" applyAlignment="1" applyProtection="1">
      <alignment vertical="center"/>
      <protection locked="0"/>
    </xf>
    <xf numFmtId="10" fontId="0" fillId="0" borderId="1" xfId="2" applyNumberFormat="1" applyFont="1" applyBorder="1" applyAlignment="1" applyProtection="1">
      <alignment horizontal="center" vertical="center"/>
      <protection locked="0"/>
    </xf>
    <xf numFmtId="0" fontId="0" fillId="11" borderId="0" xfId="0" applyFill="1"/>
    <xf numFmtId="4" fontId="7" fillId="0" borderId="0" xfId="0" applyNumberFormat="1" applyFont="1" applyAlignment="1">
      <alignment horizontal="left" vertical="center"/>
    </xf>
    <xf numFmtId="4" fontId="5" fillId="0" borderId="38" xfId="2" applyNumberFormat="1" applyFont="1" applyBorder="1" applyAlignment="1" applyProtection="1">
      <alignment horizontal="center" vertical="center"/>
    </xf>
    <xf numFmtId="4" fontId="7" fillId="0" borderId="39" xfId="0" applyNumberFormat="1" applyFont="1" applyBorder="1" applyAlignment="1">
      <alignment horizontal="left" vertical="center"/>
    </xf>
    <xf numFmtId="4" fontId="7" fillId="0" borderId="40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8" fillId="8" borderId="17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4" fillId="6" borderId="17" xfId="0" applyFont="1" applyFill="1" applyBorder="1" applyAlignment="1">
      <alignment horizontal="center" vertical="top" wrapText="1"/>
    </xf>
    <xf numFmtId="0" fontId="24" fillId="6" borderId="2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1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fill>
        <patternFill patternType="solid">
          <fgColor indexed="64"/>
          <bgColor rgb="FFFEF2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00.xml><?xml version="1.0" encoding="utf-8"?>
<formControlPr xmlns="http://schemas.microsoft.com/office/spreadsheetml/2009/9/main" objectType="Label" lockText="1"/>
</file>

<file path=xl/ctrlProps/ctrlProp101.xml><?xml version="1.0" encoding="utf-8"?>
<formControlPr xmlns="http://schemas.microsoft.com/office/spreadsheetml/2009/9/main" objectType="Label" lockText="1"/>
</file>

<file path=xl/ctrlProps/ctrlProp102.xml><?xml version="1.0" encoding="utf-8"?>
<formControlPr xmlns="http://schemas.microsoft.com/office/spreadsheetml/2009/9/main" objectType="Label" lockText="1"/>
</file>

<file path=xl/ctrlProps/ctrlProp103.xml><?xml version="1.0" encoding="utf-8"?>
<formControlPr xmlns="http://schemas.microsoft.com/office/spreadsheetml/2009/9/main" objectType="Label" lockText="1"/>
</file>

<file path=xl/ctrlProps/ctrlProp104.xml><?xml version="1.0" encoding="utf-8"?>
<formControlPr xmlns="http://schemas.microsoft.com/office/spreadsheetml/2009/9/main" objectType="Label" lockText="1"/>
</file>

<file path=xl/ctrlProps/ctrlProp105.xml><?xml version="1.0" encoding="utf-8"?>
<formControlPr xmlns="http://schemas.microsoft.com/office/spreadsheetml/2009/9/main" objectType="Label" lockText="1"/>
</file>

<file path=xl/ctrlProps/ctrlProp106.xml><?xml version="1.0" encoding="utf-8"?>
<formControlPr xmlns="http://schemas.microsoft.com/office/spreadsheetml/2009/9/main" objectType="Label" lockText="1"/>
</file>

<file path=xl/ctrlProps/ctrlProp107.xml><?xml version="1.0" encoding="utf-8"?>
<formControlPr xmlns="http://schemas.microsoft.com/office/spreadsheetml/2009/9/main" objectType="Label" lockText="1"/>
</file>

<file path=xl/ctrlProps/ctrlProp108.xml><?xml version="1.0" encoding="utf-8"?>
<formControlPr xmlns="http://schemas.microsoft.com/office/spreadsheetml/2009/9/main" objectType="Label" lockText="1"/>
</file>

<file path=xl/ctrlProps/ctrlProp109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10.xml><?xml version="1.0" encoding="utf-8"?>
<formControlPr xmlns="http://schemas.microsoft.com/office/spreadsheetml/2009/9/main" objectType="Label" lockText="1"/>
</file>

<file path=xl/ctrlProps/ctrlProp111.xml><?xml version="1.0" encoding="utf-8"?>
<formControlPr xmlns="http://schemas.microsoft.com/office/spreadsheetml/2009/9/main" objectType="Label" lockText="1"/>
</file>

<file path=xl/ctrlProps/ctrlProp112.xml><?xml version="1.0" encoding="utf-8"?>
<formControlPr xmlns="http://schemas.microsoft.com/office/spreadsheetml/2009/9/main" objectType="Label" lockText="1"/>
</file>

<file path=xl/ctrlProps/ctrlProp113.xml><?xml version="1.0" encoding="utf-8"?>
<formControlPr xmlns="http://schemas.microsoft.com/office/spreadsheetml/2009/9/main" objectType="Label" lockText="1"/>
</file>

<file path=xl/ctrlProps/ctrlProp114.xml><?xml version="1.0" encoding="utf-8"?>
<formControlPr xmlns="http://schemas.microsoft.com/office/spreadsheetml/2009/9/main" objectType="Label" lockText="1"/>
</file>

<file path=xl/ctrlProps/ctrlProp115.xml><?xml version="1.0" encoding="utf-8"?>
<formControlPr xmlns="http://schemas.microsoft.com/office/spreadsheetml/2009/9/main" objectType="Label" lockText="1"/>
</file>

<file path=xl/ctrlProps/ctrlProp116.xml><?xml version="1.0" encoding="utf-8"?>
<formControlPr xmlns="http://schemas.microsoft.com/office/spreadsheetml/2009/9/main" objectType="Label" lockText="1"/>
</file>

<file path=xl/ctrlProps/ctrlProp117.xml><?xml version="1.0" encoding="utf-8"?>
<formControlPr xmlns="http://schemas.microsoft.com/office/spreadsheetml/2009/9/main" objectType="Label" lockText="1"/>
</file>

<file path=xl/ctrlProps/ctrlProp118.xml><?xml version="1.0" encoding="utf-8"?>
<formControlPr xmlns="http://schemas.microsoft.com/office/spreadsheetml/2009/9/main" objectType="Label" lockText="1"/>
</file>

<file path=xl/ctrlProps/ctrlProp119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20.xml><?xml version="1.0" encoding="utf-8"?>
<formControlPr xmlns="http://schemas.microsoft.com/office/spreadsheetml/2009/9/main" objectType="Label" lockText="1"/>
</file>

<file path=xl/ctrlProps/ctrlProp121.xml><?xml version="1.0" encoding="utf-8"?>
<formControlPr xmlns="http://schemas.microsoft.com/office/spreadsheetml/2009/9/main" objectType="Label" lockText="1"/>
</file>

<file path=xl/ctrlProps/ctrlProp122.xml><?xml version="1.0" encoding="utf-8"?>
<formControlPr xmlns="http://schemas.microsoft.com/office/spreadsheetml/2009/9/main" objectType="Label" lockText="1"/>
</file>

<file path=xl/ctrlProps/ctrlProp123.xml><?xml version="1.0" encoding="utf-8"?>
<formControlPr xmlns="http://schemas.microsoft.com/office/spreadsheetml/2009/9/main" objectType="Label" lockText="1"/>
</file>

<file path=xl/ctrlProps/ctrlProp124.xml><?xml version="1.0" encoding="utf-8"?>
<formControlPr xmlns="http://schemas.microsoft.com/office/spreadsheetml/2009/9/main" objectType="Label" lockText="1"/>
</file>

<file path=xl/ctrlProps/ctrlProp125.xml><?xml version="1.0" encoding="utf-8"?>
<formControlPr xmlns="http://schemas.microsoft.com/office/spreadsheetml/2009/9/main" objectType="Label" lockText="1"/>
</file>

<file path=xl/ctrlProps/ctrlProp126.xml><?xml version="1.0" encoding="utf-8"?>
<formControlPr xmlns="http://schemas.microsoft.com/office/spreadsheetml/2009/9/main" objectType="Label" lockText="1"/>
</file>

<file path=xl/ctrlProps/ctrlProp127.xml><?xml version="1.0" encoding="utf-8"?>
<formControlPr xmlns="http://schemas.microsoft.com/office/spreadsheetml/2009/9/main" objectType="Label" lockText="1"/>
</file>

<file path=xl/ctrlProps/ctrlProp128.xml><?xml version="1.0" encoding="utf-8"?>
<formControlPr xmlns="http://schemas.microsoft.com/office/spreadsheetml/2009/9/main" objectType="Label" lockText="1"/>
</file>

<file path=xl/ctrlProps/ctrlProp129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30.xml><?xml version="1.0" encoding="utf-8"?>
<formControlPr xmlns="http://schemas.microsoft.com/office/spreadsheetml/2009/9/main" objectType="Label" lockText="1"/>
</file>

<file path=xl/ctrlProps/ctrlProp131.xml><?xml version="1.0" encoding="utf-8"?>
<formControlPr xmlns="http://schemas.microsoft.com/office/spreadsheetml/2009/9/main" objectType="Label" lockText="1"/>
</file>

<file path=xl/ctrlProps/ctrlProp132.xml><?xml version="1.0" encoding="utf-8"?>
<formControlPr xmlns="http://schemas.microsoft.com/office/spreadsheetml/2009/9/main" objectType="Label" lockText="1"/>
</file>

<file path=xl/ctrlProps/ctrlProp133.xml><?xml version="1.0" encoding="utf-8"?>
<formControlPr xmlns="http://schemas.microsoft.com/office/spreadsheetml/2009/9/main" objectType="Label" lockText="1"/>
</file>

<file path=xl/ctrlProps/ctrlProp134.xml><?xml version="1.0" encoding="utf-8"?>
<formControlPr xmlns="http://schemas.microsoft.com/office/spreadsheetml/2009/9/main" objectType="Label" lockText="1"/>
</file>

<file path=xl/ctrlProps/ctrlProp135.xml><?xml version="1.0" encoding="utf-8"?>
<formControlPr xmlns="http://schemas.microsoft.com/office/spreadsheetml/2009/9/main" objectType="Label" lockText="1"/>
</file>

<file path=xl/ctrlProps/ctrlProp136.xml><?xml version="1.0" encoding="utf-8"?>
<formControlPr xmlns="http://schemas.microsoft.com/office/spreadsheetml/2009/9/main" objectType="Label" lockText="1"/>
</file>

<file path=xl/ctrlProps/ctrlProp137.xml><?xml version="1.0" encoding="utf-8"?>
<formControlPr xmlns="http://schemas.microsoft.com/office/spreadsheetml/2009/9/main" objectType="Label" lockText="1"/>
</file>

<file path=xl/ctrlProps/ctrlProp138.xml><?xml version="1.0" encoding="utf-8"?>
<formControlPr xmlns="http://schemas.microsoft.com/office/spreadsheetml/2009/9/main" objectType="Label" lockText="1"/>
</file>

<file path=xl/ctrlProps/ctrlProp139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40.xml><?xml version="1.0" encoding="utf-8"?>
<formControlPr xmlns="http://schemas.microsoft.com/office/spreadsheetml/2009/9/main" objectType="Label" lockText="1"/>
</file>

<file path=xl/ctrlProps/ctrlProp141.xml><?xml version="1.0" encoding="utf-8"?>
<formControlPr xmlns="http://schemas.microsoft.com/office/spreadsheetml/2009/9/main" objectType="Label" lockText="1"/>
</file>

<file path=xl/ctrlProps/ctrlProp142.xml><?xml version="1.0" encoding="utf-8"?>
<formControlPr xmlns="http://schemas.microsoft.com/office/spreadsheetml/2009/9/main" objectType="Label" lockText="1"/>
</file>

<file path=xl/ctrlProps/ctrlProp143.xml><?xml version="1.0" encoding="utf-8"?>
<formControlPr xmlns="http://schemas.microsoft.com/office/spreadsheetml/2009/9/main" objectType="Label" lockText="1"/>
</file>

<file path=xl/ctrlProps/ctrlProp144.xml><?xml version="1.0" encoding="utf-8"?>
<formControlPr xmlns="http://schemas.microsoft.com/office/spreadsheetml/2009/9/main" objectType="Label" lockText="1"/>
</file>

<file path=xl/ctrlProps/ctrlProp145.xml><?xml version="1.0" encoding="utf-8"?>
<formControlPr xmlns="http://schemas.microsoft.com/office/spreadsheetml/2009/9/main" objectType="Label" lockText="1"/>
</file>

<file path=xl/ctrlProps/ctrlProp146.xml><?xml version="1.0" encoding="utf-8"?>
<formControlPr xmlns="http://schemas.microsoft.com/office/spreadsheetml/2009/9/main" objectType="Label" lockText="1"/>
</file>

<file path=xl/ctrlProps/ctrlProp147.xml><?xml version="1.0" encoding="utf-8"?>
<formControlPr xmlns="http://schemas.microsoft.com/office/spreadsheetml/2009/9/main" objectType="Label" lockText="1"/>
</file>

<file path=xl/ctrlProps/ctrlProp148.xml><?xml version="1.0" encoding="utf-8"?>
<formControlPr xmlns="http://schemas.microsoft.com/office/spreadsheetml/2009/9/main" objectType="Label" lockText="1"/>
</file>

<file path=xl/ctrlProps/ctrlProp149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50.xml><?xml version="1.0" encoding="utf-8"?>
<formControlPr xmlns="http://schemas.microsoft.com/office/spreadsheetml/2009/9/main" objectType="Label" lockText="1"/>
</file>

<file path=xl/ctrlProps/ctrlProp151.xml><?xml version="1.0" encoding="utf-8"?>
<formControlPr xmlns="http://schemas.microsoft.com/office/spreadsheetml/2009/9/main" objectType="Label" lockText="1"/>
</file>

<file path=xl/ctrlProps/ctrlProp152.xml><?xml version="1.0" encoding="utf-8"?>
<formControlPr xmlns="http://schemas.microsoft.com/office/spreadsheetml/2009/9/main" objectType="Label" lockText="1"/>
</file>

<file path=xl/ctrlProps/ctrlProp153.xml><?xml version="1.0" encoding="utf-8"?>
<formControlPr xmlns="http://schemas.microsoft.com/office/spreadsheetml/2009/9/main" objectType="Label" lockText="1"/>
</file>

<file path=xl/ctrlProps/ctrlProp154.xml><?xml version="1.0" encoding="utf-8"?>
<formControlPr xmlns="http://schemas.microsoft.com/office/spreadsheetml/2009/9/main" objectType="Label" lockText="1"/>
</file>

<file path=xl/ctrlProps/ctrlProp155.xml><?xml version="1.0" encoding="utf-8"?>
<formControlPr xmlns="http://schemas.microsoft.com/office/spreadsheetml/2009/9/main" objectType="Label" lockText="1"/>
</file>

<file path=xl/ctrlProps/ctrlProp156.xml><?xml version="1.0" encoding="utf-8"?>
<formControlPr xmlns="http://schemas.microsoft.com/office/spreadsheetml/2009/9/main" objectType="Label" lockText="1"/>
</file>

<file path=xl/ctrlProps/ctrlProp157.xml><?xml version="1.0" encoding="utf-8"?>
<formControlPr xmlns="http://schemas.microsoft.com/office/spreadsheetml/2009/9/main" objectType="Label" lockText="1"/>
</file>

<file path=xl/ctrlProps/ctrlProp158.xml><?xml version="1.0" encoding="utf-8"?>
<formControlPr xmlns="http://schemas.microsoft.com/office/spreadsheetml/2009/9/main" objectType="Label" lockText="1"/>
</file>

<file path=xl/ctrlProps/ctrlProp159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60.xml><?xml version="1.0" encoding="utf-8"?>
<formControlPr xmlns="http://schemas.microsoft.com/office/spreadsheetml/2009/9/main" objectType="Label" lockText="1"/>
</file>

<file path=xl/ctrlProps/ctrlProp161.xml><?xml version="1.0" encoding="utf-8"?>
<formControlPr xmlns="http://schemas.microsoft.com/office/spreadsheetml/2009/9/main" objectType="Label" lockText="1"/>
</file>

<file path=xl/ctrlProps/ctrlProp162.xml><?xml version="1.0" encoding="utf-8"?>
<formControlPr xmlns="http://schemas.microsoft.com/office/spreadsheetml/2009/9/main" objectType="Label" lockText="1"/>
</file>

<file path=xl/ctrlProps/ctrlProp163.xml><?xml version="1.0" encoding="utf-8"?>
<formControlPr xmlns="http://schemas.microsoft.com/office/spreadsheetml/2009/9/main" objectType="Label" lockText="1"/>
</file>

<file path=xl/ctrlProps/ctrlProp164.xml><?xml version="1.0" encoding="utf-8"?>
<formControlPr xmlns="http://schemas.microsoft.com/office/spreadsheetml/2009/9/main" objectType="Label" lockText="1"/>
</file>

<file path=xl/ctrlProps/ctrlProp165.xml><?xml version="1.0" encoding="utf-8"?>
<formControlPr xmlns="http://schemas.microsoft.com/office/spreadsheetml/2009/9/main" objectType="Label" lockText="1"/>
</file>

<file path=xl/ctrlProps/ctrlProp166.xml><?xml version="1.0" encoding="utf-8"?>
<formControlPr xmlns="http://schemas.microsoft.com/office/spreadsheetml/2009/9/main" objectType="Label" lockText="1"/>
</file>

<file path=xl/ctrlProps/ctrlProp167.xml><?xml version="1.0" encoding="utf-8"?>
<formControlPr xmlns="http://schemas.microsoft.com/office/spreadsheetml/2009/9/main" objectType="Label" lockText="1"/>
</file>

<file path=xl/ctrlProps/ctrlProp168.xml><?xml version="1.0" encoding="utf-8"?>
<formControlPr xmlns="http://schemas.microsoft.com/office/spreadsheetml/2009/9/main" objectType="Label" lockText="1"/>
</file>

<file path=xl/ctrlProps/ctrlProp169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70.xml><?xml version="1.0" encoding="utf-8"?>
<formControlPr xmlns="http://schemas.microsoft.com/office/spreadsheetml/2009/9/main" objectType="Label" lockText="1"/>
</file>

<file path=xl/ctrlProps/ctrlProp171.xml><?xml version="1.0" encoding="utf-8"?>
<formControlPr xmlns="http://schemas.microsoft.com/office/spreadsheetml/2009/9/main" objectType="Label" lockText="1"/>
</file>

<file path=xl/ctrlProps/ctrlProp172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Label" lockText="1"/>
</file>

<file path=xl/ctrlProps/ctrlProp56.xml><?xml version="1.0" encoding="utf-8"?>
<formControlPr xmlns="http://schemas.microsoft.com/office/spreadsheetml/2009/9/main" objectType="Label" lockText="1"/>
</file>

<file path=xl/ctrlProps/ctrlProp57.xml><?xml version="1.0" encoding="utf-8"?>
<formControlPr xmlns="http://schemas.microsoft.com/office/spreadsheetml/2009/9/main" objectType="Label" lockText="1"/>
</file>

<file path=xl/ctrlProps/ctrlProp58.xml><?xml version="1.0" encoding="utf-8"?>
<formControlPr xmlns="http://schemas.microsoft.com/office/spreadsheetml/2009/9/main" objectType="Label" lockText="1"/>
</file>

<file path=xl/ctrlProps/ctrlProp59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60.xml><?xml version="1.0" encoding="utf-8"?>
<formControlPr xmlns="http://schemas.microsoft.com/office/spreadsheetml/2009/9/main" objectType="Label" lockText="1"/>
</file>

<file path=xl/ctrlProps/ctrlProp61.xml><?xml version="1.0" encoding="utf-8"?>
<formControlPr xmlns="http://schemas.microsoft.com/office/spreadsheetml/2009/9/main" objectType="Label" lockText="1"/>
</file>

<file path=xl/ctrlProps/ctrlProp62.xml><?xml version="1.0" encoding="utf-8"?>
<formControlPr xmlns="http://schemas.microsoft.com/office/spreadsheetml/2009/9/main" objectType="Label" lockText="1"/>
</file>

<file path=xl/ctrlProps/ctrlProp63.xml><?xml version="1.0" encoding="utf-8"?>
<formControlPr xmlns="http://schemas.microsoft.com/office/spreadsheetml/2009/9/main" objectType="Label" lockText="1"/>
</file>

<file path=xl/ctrlProps/ctrlProp64.xml><?xml version="1.0" encoding="utf-8"?>
<formControlPr xmlns="http://schemas.microsoft.com/office/spreadsheetml/2009/9/main" objectType="Label" lockText="1"/>
</file>

<file path=xl/ctrlProps/ctrlProp65.xml><?xml version="1.0" encoding="utf-8"?>
<formControlPr xmlns="http://schemas.microsoft.com/office/spreadsheetml/2009/9/main" objectType="Label" lockText="1"/>
</file>

<file path=xl/ctrlProps/ctrlProp66.xml><?xml version="1.0" encoding="utf-8"?>
<formControlPr xmlns="http://schemas.microsoft.com/office/spreadsheetml/2009/9/main" objectType="Label" lockText="1"/>
</file>

<file path=xl/ctrlProps/ctrlProp67.xml><?xml version="1.0" encoding="utf-8"?>
<formControlPr xmlns="http://schemas.microsoft.com/office/spreadsheetml/2009/9/main" objectType="Label" lockText="1"/>
</file>

<file path=xl/ctrlProps/ctrlProp68.xml><?xml version="1.0" encoding="utf-8"?>
<formControlPr xmlns="http://schemas.microsoft.com/office/spreadsheetml/2009/9/main" objectType="Label" lockText="1"/>
</file>

<file path=xl/ctrlProps/ctrlProp69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70.xml><?xml version="1.0" encoding="utf-8"?>
<formControlPr xmlns="http://schemas.microsoft.com/office/spreadsheetml/2009/9/main" objectType="Label" lockText="1"/>
</file>

<file path=xl/ctrlProps/ctrlProp71.xml><?xml version="1.0" encoding="utf-8"?>
<formControlPr xmlns="http://schemas.microsoft.com/office/spreadsheetml/2009/9/main" objectType="Label" lockText="1"/>
</file>

<file path=xl/ctrlProps/ctrlProp72.xml><?xml version="1.0" encoding="utf-8"?>
<formControlPr xmlns="http://schemas.microsoft.com/office/spreadsheetml/2009/9/main" objectType="Label" lockText="1"/>
</file>

<file path=xl/ctrlProps/ctrlProp73.xml><?xml version="1.0" encoding="utf-8"?>
<formControlPr xmlns="http://schemas.microsoft.com/office/spreadsheetml/2009/9/main" objectType="Label" lockText="1"/>
</file>

<file path=xl/ctrlProps/ctrlProp74.xml><?xml version="1.0" encoding="utf-8"?>
<formControlPr xmlns="http://schemas.microsoft.com/office/spreadsheetml/2009/9/main" objectType="Label" lockText="1"/>
</file>

<file path=xl/ctrlProps/ctrlProp75.xml><?xml version="1.0" encoding="utf-8"?>
<formControlPr xmlns="http://schemas.microsoft.com/office/spreadsheetml/2009/9/main" objectType="Label" lockText="1"/>
</file>

<file path=xl/ctrlProps/ctrlProp76.xml><?xml version="1.0" encoding="utf-8"?>
<formControlPr xmlns="http://schemas.microsoft.com/office/spreadsheetml/2009/9/main" objectType="Label" lockText="1"/>
</file>

<file path=xl/ctrlProps/ctrlProp77.xml><?xml version="1.0" encoding="utf-8"?>
<formControlPr xmlns="http://schemas.microsoft.com/office/spreadsheetml/2009/9/main" objectType="Label" lockText="1"/>
</file>

<file path=xl/ctrlProps/ctrlProp78.xml><?xml version="1.0" encoding="utf-8"?>
<formControlPr xmlns="http://schemas.microsoft.com/office/spreadsheetml/2009/9/main" objectType="Label" lockText="1"/>
</file>

<file path=xl/ctrlProps/ctrlProp79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Label" lockText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Label" lockText="1"/>
</file>

<file path=xl/ctrlProps/ctrlProp84.xml><?xml version="1.0" encoding="utf-8"?>
<formControlPr xmlns="http://schemas.microsoft.com/office/spreadsheetml/2009/9/main" objectType="Label" lockText="1"/>
</file>

<file path=xl/ctrlProps/ctrlProp85.xml><?xml version="1.0" encoding="utf-8"?>
<formControlPr xmlns="http://schemas.microsoft.com/office/spreadsheetml/2009/9/main" objectType="Label" lockText="1"/>
</file>

<file path=xl/ctrlProps/ctrlProp86.xml><?xml version="1.0" encoding="utf-8"?>
<formControlPr xmlns="http://schemas.microsoft.com/office/spreadsheetml/2009/9/main" objectType="Label" lockText="1"/>
</file>

<file path=xl/ctrlProps/ctrlProp87.xml><?xml version="1.0" encoding="utf-8"?>
<formControlPr xmlns="http://schemas.microsoft.com/office/spreadsheetml/2009/9/main" objectType="Label" lockText="1"/>
</file>

<file path=xl/ctrlProps/ctrlProp88.xml><?xml version="1.0" encoding="utf-8"?>
<formControlPr xmlns="http://schemas.microsoft.com/office/spreadsheetml/2009/9/main" objectType="Label" lockText="1"/>
</file>

<file path=xl/ctrlProps/ctrlProp89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ctrlProps/ctrlProp90.xml><?xml version="1.0" encoding="utf-8"?>
<formControlPr xmlns="http://schemas.microsoft.com/office/spreadsheetml/2009/9/main" objectType="Label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Label" lockText="1"/>
</file>

<file path=xl/ctrlProps/ctrlProp93.xml><?xml version="1.0" encoding="utf-8"?>
<formControlPr xmlns="http://schemas.microsoft.com/office/spreadsheetml/2009/9/main" objectType="Label" lockText="1"/>
</file>

<file path=xl/ctrlProps/ctrlProp94.xml><?xml version="1.0" encoding="utf-8"?>
<formControlPr xmlns="http://schemas.microsoft.com/office/spreadsheetml/2009/9/main" objectType="Label" lockText="1"/>
</file>

<file path=xl/ctrlProps/ctrlProp95.xml><?xml version="1.0" encoding="utf-8"?>
<formControlPr xmlns="http://schemas.microsoft.com/office/spreadsheetml/2009/9/main" objectType="Label" lockText="1"/>
</file>

<file path=xl/ctrlProps/ctrlProp96.xml><?xml version="1.0" encoding="utf-8"?>
<formControlPr xmlns="http://schemas.microsoft.com/office/spreadsheetml/2009/9/main" objectType="Label" lockText="1"/>
</file>

<file path=xl/ctrlProps/ctrlProp97.xml><?xml version="1.0" encoding="utf-8"?>
<formControlPr xmlns="http://schemas.microsoft.com/office/spreadsheetml/2009/9/main" objectType="Label" lockText="1"/>
</file>

<file path=xl/ctrlProps/ctrlProp98.xml><?xml version="1.0" encoding="utf-8"?>
<formControlPr xmlns="http://schemas.microsoft.com/office/spreadsheetml/2009/9/main" objectType="Label" lockText="1"/>
</file>

<file path=xl/ctrlProps/ctrlProp9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9</xdr:row>
          <xdr:rowOff>0</xdr:rowOff>
        </xdr:from>
        <xdr:to>
          <xdr:col>4</xdr:col>
          <xdr:colOff>213360</xdr:colOff>
          <xdr:row>9</xdr:row>
          <xdr:rowOff>441960</xdr:rowOff>
        </xdr:to>
        <xdr:sp macro="" textlink="">
          <xdr:nvSpPr>
            <xdr:cNvPr id="1122" name="Label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9</xdr:row>
          <xdr:rowOff>0</xdr:rowOff>
        </xdr:from>
        <xdr:to>
          <xdr:col>10</xdr:col>
          <xdr:colOff>213360</xdr:colOff>
          <xdr:row>9</xdr:row>
          <xdr:rowOff>441960</xdr:rowOff>
        </xdr:to>
        <xdr:sp macro="" textlink="">
          <xdr:nvSpPr>
            <xdr:cNvPr id="1124" name="Label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10</xdr:row>
          <xdr:rowOff>0</xdr:rowOff>
        </xdr:from>
        <xdr:to>
          <xdr:col>4</xdr:col>
          <xdr:colOff>213360</xdr:colOff>
          <xdr:row>10</xdr:row>
          <xdr:rowOff>441960</xdr:rowOff>
        </xdr:to>
        <xdr:sp macro="" textlink="">
          <xdr:nvSpPr>
            <xdr:cNvPr id="1142" name="Label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11</xdr:row>
          <xdr:rowOff>0</xdr:rowOff>
        </xdr:from>
        <xdr:to>
          <xdr:col>4</xdr:col>
          <xdr:colOff>213360</xdr:colOff>
          <xdr:row>11</xdr:row>
          <xdr:rowOff>441960</xdr:rowOff>
        </xdr:to>
        <xdr:sp macro="" textlink="">
          <xdr:nvSpPr>
            <xdr:cNvPr id="1143" name="Label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12</xdr:row>
          <xdr:rowOff>0</xdr:rowOff>
        </xdr:from>
        <xdr:to>
          <xdr:col>4</xdr:col>
          <xdr:colOff>213360</xdr:colOff>
          <xdr:row>12</xdr:row>
          <xdr:rowOff>441960</xdr:rowOff>
        </xdr:to>
        <xdr:sp macro="" textlink="">
          <xdr:nvSpPr>
            <xdr:cNvPr id="1144" name="Label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13</xdr:row>
          <xdr:rowOff>0</xdr:rowOff>
        </xdr:from>
        <xdr:to>
          <xdr:col>4</xdr:col>
          <xdr:colOff>213360</xdr:colOff>
          <xdr:row>13</xdr:row>
          <xdr:rowOff>441960</xdr:rowOff>
        </xdr:to>
        <xdr:sp macro="" textlink="">
          <xdr:nvSpPr>
            <xdr:cNvPr id="1145" name="Label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14</xdr:row>
          <xdr:rowOff>0</xdr:rowOff>
        </xdr:from>
        <xdr:to>
          <xdr:col>4</xdr:col>
          <xdr:colOff>213360</xdr:colOff>
          <xdr:row>14</xdr:row>
          <xdr:rowOff>441960</xdr:rowOff>
        </xdr:to>
        <xdr:sp macro="" textlink="">
          <xdr:nvSpPr>
            <xdr:cNvPr id="1146" name="Label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10</xdr:row>
          <xdr:rowOff>0</xdr:rowOff>
        </xdr:from>
        <xdr:to>
          <xdr:col>10</xdr:col>
          <xdr:colOff>213360</xdr:colOff>
          <xdr:row>10</xdr:row>
          <xdr:rowOff>441960</xdr:rowOff>
        </xdr:to>
        <xdr:sp macro="" textlink="">
          <xdr:nvSpPr>
            <xdr:cNvPr id="1147" name="Label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11</xdr:row>
          <xdr:rowOff>0</xdr:rowOff>
        </xdr:from>
        <xdr:to>
          <xdr:col>10</xdr:col>
          <xdr:colOff>213360</xdr:colOff>
          <xdr:row>11</xdr:row>
          <xdr:rowOff>441960</xdr:rowOff>
        </xdr:to>
        <xdr:sp macro="" textlink="">
          <xdr:nvSpPr>
            <xdr:cNvPr id="1148" name="Label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12</xdr:row>
          <xdr:rowOff>0</xdr:rowOff>
        </xdr:from>
        <xdr:to>
          <xdr:col>10</xdr:col>
          <xdr:colOff>213360</xdr:colOff>
          <xdr:row>12</xdr:row>
          <xdr:rowOff>441960</xdr:rowOff>
        </xdr:to>
        <xdr:sp macro="" textlink="">
          <xdr:nvSpPr>
            <xdr:cNvPr id="1149" name="Label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13</xdr:row>
          <xdr:rowOff>0</xdr:rowOff>
        </xdr:from>
        <xdr:to>
          <xdr:col>10</xdr:col>
          <xdr:colOff>213360</xdr:colOff>
          <xdr:row>13</xdr:row>
          <xdr:rowOff>441960</xdr:rowOff>
        </xdr:to>
        <xdr:sp macro="" textlink="">
          <xdr:nvSpPr>
            <xdr:cNvPr id="1150" name="Label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14</xdr:row>
          <xdr:rowOff>0</xdr:rowOff>
        </xdr:from>
        <xdr:to>
          <xdr:col>10</xdr:col>
          <xdr:colOff>213360</xdr:colOff>
          <xdr:row>14</xdr:row>
          <xdr:rowOff>441960</xdr:rowOff>
        </xdr:to>
        <xdr:sp macro="" textlink="">
          <xdr:nvSpPr>
            <xdr:cNvPr id="1151" name="Label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9</xdr:row>
          <xdr:rowOff>0</xdr:rowOff>
        </xdr:from>
        <xdr:to>
          <xdr:col>10</xdr:col>
          <xdr:colOff>213360</xdr:colOff>
          <xdr:row>9</xdr:row>
          <xdr:rowOff>441960</xdr:rowOff>
        </xdr:to>
        <xdr:sp macro="" textlink="">
          <xdr:nvSpPr>
            <xdr:cNvPr id="1153" name="Label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11</xdr:row>
          <xdr:rowOff>0</xdr:rowOff>
        </xdr:from>
        <xdr:to>
          <xdr:col>10</xdr:col>
          <xdr:colOff>213360</xdr:colOff>
          <xdr:row>11</xdr:row>
          <xdr:rowOff>441960</xdr:rowOff>
        </xdr:to>
        <xdr:sp macro="" textlink="">
          <xdr:nvSpPr>
            <xdr:cNvPr id="1176" name="Label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12</xdr:row>
          <xdr:rowOff>0</xdr:rowOff>
        </xdr:from>
        <xdr:to>
          <xdr:col>10</xdr:col>
          <xdr:colOff>213360</xdr:colOff>
          <xdr:row>12</xdr:row>
          <xdr:rowOff>441960</xdr:rowOff>
        </xdr:to>
        <xdr:sp macro="" textlink="">
          <xdr:nvSpPr>
            <xdr:cNvPr id="1177" name="Label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13</xdr:row>
          <xdr:rowOff>0</xdr:rowOff>
        </xdr:from>
        <xdr:to>
          <xdr:col>10</xdr:col>
          <xdr:colOff>213360</xdr:colOff>
          <xdr:row>13</xdr:row>
          <xdr:rowOff>441960</xdr:rowOff>
        </xdr:to>
        <xdr:sp macro="" textlink="">
          <xdr:nvSpPr>
            <xdr:cNvPr id="1178" name="Label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14</xdr:row>
          <xdr:rowOff>0</xdr:rowOff>
        </xdr:from>
        <xdr:to>
          <xdr:col>10</xdr:col>
          <xdr:colOff>213360</xdr:colOff>
          <xdr:row>14</xdr:row>
          <xdr:rowOff>441960</xdr:rowOff>
        </xdr:to>
        <xdr:sp macro="" textlink="">
          <xdr:nvSpPr>
            <xdr:cNvPr id="1179" name="Label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</xdr:row>
          <xdr:rowOff>0</xdr:rowOff>
        </xdr:from>
        <xdr:to>
          <xdr:col>10</xdr:col>
          <xdr:colOff>213360</xdr:colOff>
          <xdr:row>19</xdr:row>
          <xdr:rowOff>441960</xdr:rowOff>
        </xdr:to>
        <xdr:sp macro="" textlink="">
          <xdr:nvSpPr>
            <xdr:cNvPr id="1182" name="Label 158" descr="3.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</xdr:row>
          <xdr:rowOff>0</xdr:rowOff>
        </xdr:from>
        <xdr:to>
          <xdr:col>10</xdr:col>
          <xdr:colOff>213360</xdr:colOff>
          <xdr:row>20</xdr:row>
          <xdr:rowOff>441960</xdr:rowOff>
        </xdr:to>
        <xdr:sp macro="" textlink="">
          <xdr:nvSpPr>
            <xdr:cNvPr id="1184" name="Label 160" descr="3.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21</xdr:row>
          <xdr:rowOff>0</xdr:rowOff>
        </xdr:from>
        <xdr:to>
          <xdr:col>10</xdr:col>
          <xdr:colOff>213360</xdr:colOff>
          <xdr:row>22</xdr:row>
          <xdr:rowOff>38100</xdr:rowOff>
        </xdr:to>
        <xdr:sp macro="" textlink="">
          <xdr:nvSpPr>
            <xdr:cNvPr id="1185" name="Label 161" descr="3.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22</xdr:row>
          <xdr:rowOff>0</xdr:rowOff>
        </xdr:from>
        <xdr:to>
          <xdr:col>10</xdr:col>
          <xdr:colOff>213360</xdr:colOff>
          <xdr:row>22</xdr:row>
          <xdr:rowOff>441960</xdr:rowOff>
        </xdr:to>
        <xdr:sp macro="" textlink="">
          <xdr:nvSpPr>
            <xdr:cNvPr id="1186" name="Label 162" descr="3.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25</xdr:row>
          <xdr:rowOff>0</xdr:rowOff>
        </xdr:from>
        <xdr:to>
          <xdr:col>10</xdr:col>
          <xdr:colOff>403860</xdr:colOff>
          <xdr:row>26</xdr:row>
          <xdr:rowOff>0</xdr:rowOff>
        </xdr:to>
        <xdr:sp macro="" textlink="">
          <xdr:nvSpPr>
            <xdr:cNvPr id="1188" name="Label 164" descr="3.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31</xdr:row>
          <xdr:rowOff>0</xdr:rowOff>
        </xdr:from>
        <xdr:to>
          <xdr:col>5</xdr:col>
          <xdr:colOff>403860</xdr:colOff>
          <xdr:row>32</xdr:row>
          <xdr:rowOff>60960</xdr:rowOff>
        </xdr:to>
        <xdr:sp macro="" textlink="">
          <xdr:nvSpPr>
            <xdr:cNvPr id="1189" name="Label 165" descr="3.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32</xdr:row>
          <xdr:rowOff>0</xdr:rowOff>
        </xdr:from>
        <xdr:to>
          <xdr:col>5</xdr:col>
          <xdr:colOff>403860</xdr:colOff>
          <xdr:row>33</xdr:row>
          <xdr:rowOff>60960</xdr:rowOff>
        </xdr:to>
        <xdr:sp macro="" textlink="">
          <xdr:nvSpPr>
            <xdr:cNvPr id="1193" name="Label 169" descr="3.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33</xdr:row>
          <xdr:rowOff>0</xdr:rowOff>
        </xdr:from>
        <xdr:to>
          <xdr:col>5</xdr:col>
          <xdr:colOff>403860</xdr:colOff>
          <xdr:row>34</xdr:row>
          <xdr:rowOff>60960</xdr:rowOff>
        </xdr:to>
        <xdr:sp macro="" textlink="">
          <xdr:nvSpPr>
            <xdr:cNvPr id="1194" name="Label 170" descr="3.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34</xdr:row>
          <xdr:rowOff>22860</xdr:rowOff>
        </xdr:from>
        <xdr:to>
          <xdr:col>5</xdr:col>
          <xdr:colOff>403860</xdr:colOff>
          <xdr:row>35</xdr:row>
          <xdr:rowOff>76200</xdr:rowOff>
        </xdr:to>
        <xdr:sp macro="" textlink="">
          <xdr:nvSpPr>
            <xdr:cNvPr id="1195" name="Label 171" descr="3.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35</xdr:row>
          <xdr:rowOff>0</xdr:rowOff>
        </xdr:from>
        <xdr:to>
          <xdr:col>5</xdr:col>
          <xdr:colOff>403860</xdr:colOff>
          <xdr:row>36</xdr:row>
          <xdr:rowOff>60960</xdr:rowOff>
        </xdr:to>
        <xdr:sp macro="" textlink="">
          <xdr:nvSpPr>
            <xdr:cNvPr id="1197" name="Label 173" descr="3.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36</xdr:row>
          <xdr:rowOff>0</xdr:rowOff>
        </xdr:from>
        <xdr:to>
          <xdr:col>5</xdr:col>
          <xdr:colOff>403860</xdr:colOff>
          <xdr:row>37</xdr:row>
          <xdr:rowOff>60960</xdr:rowOff>
        </xdr:to>
        <xdr:sp macro="" textlink="">
          <xdr:nvSpPr>
            <xdr:cNvPr id="1198" name="Label 174" descr="3.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41</xdr:row>
          <xdr:rowOff>0</xdr:rowOff>
        </xdr:from>
        <xdr:to>
          <xdr:col>7</xdr:col>
          <xdr:colOff>403860</xdr:colOff>
          <xdr:row>41</xdr:row>
          <xdr:rowOff>441960</xdr:rowOff>
        </xdr:to>
        <xdr:sp macro="" textlink="">
          <xdr:nvSpPr>
            <xdr:cNvPr id="1199" name="Label 175" descr="3.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41</xdr:row>
          <xdr:rowOff>0</xdr:rowOff>
        </xdr:from>
        <xdr:to>
          <xdr:col>8</xdr:col>
          <xdr:colOff>403860</xdr:colOff>
          <xdr:row>41</xdr:row>
          <xdr:rowOff>441960</xdr:rowOff>
        </xdr:to>
        <xdr:sp macro="" textlink="">
          <xdr:nvSpPr>
            <xdr:cNvPr id="1200" name="Label 176" descr="3.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41</xdr:row>
          <xdr:rowOff>0</xdr:rowOff>
        </xdr:from>
        <xdr:to>
          <xdr:col>9</xdr:col>
          <xdr:colOff>403860</xdr:colOff>
          <xdr:row>41</xdr:row>
          <xdr:rowOff>441960</xdr:rowOff>
        </xdr:to>
        <xdr:sp macro="" textlink="">
          <xdr:nvSpPr>
            <xdr:cNvPr id="1201" name="Label 177" descr="3.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41</xdr:row>
          <xdr:rowOff>0</xdr:rowOff>
        </xdr:from>
        <xdr:to>
          <xdr:col>10</xdr:col>
          <xdr:colOff>403860</xdr:colOff>
          <xdr:row>41</xdr:row>
          <xdr:rowOff>441960</xdr:rowOff>
        </xdr:to>
        <xdr:sp macro="" textlink="">
          <xdr:nvSpPr>
            <xdr:cNvPr id="1202" name="Label 178" descr="3.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41</xdr:row>
          <xdr:rowOff>0</xdr:rowOff>
        </xdr:from>
        <xdr:to>
          <xdr:col>11</xdr:col>
          <xdr:colOff>403860</xdr:colOff>
          <xdr:row>41</xdr:row>
          <xdr:rowOff>441960</xdr:rowOff>
        </xdr:to>
        <xdr:sp macro="" textlink="">
          <xdr:nvSpPr>
            <xdr:cNvPr id="1203" name="Label 179" descr="3.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42</xdr:row>
          <xdr:rowOff>0</xdr:rowOff>
        </xdr:from>
        <xdr:to>
          <xdr:col>11</xdr:col>
          <xdr:colOff>403860</xdr:colOff>
          <xdr:row>43</xdr:row>
          <xdr:rowOff>22860</xdr:rowOff>
        </xdr:to>
        <xdr:sp macro="" textlink="">
          <xdr:nvSpPr>
            <xdr:cNvPr id="1204" name="Label 180" descr="3.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43</xdr:row>
          <xdr:rowOff>0</xdr:rowOff>
        </xdr:from>
        <xdr:to>
          <xdr:col>11</xdr:col>
          <xdr:colOff>403860</xdr:colOff>
          <xdr:row>44</xdr:row>
          <xdr:rowOff>22860</xdr:rowOff>
        </xdr:to>
        <xdr:sp macro="" textlink="">
          <xdr:nvSpPr>
            <xdr:cNvPr id="1205" name="Label 181" descr="3.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44</xdr:row>
          <xdr:rowOff>0</xdr:rowOff>
        </xdr:from>
        <xdr:to>
          <xdr:col>11</xdr:col>
          <xdr:colOff>403860</xdr:colOff>
          <xdr:row>45</xdr:row>
          <xdr:rowOff>22860</xdr:rowOff>
        </xdr:to>
        <xdr:sp macro="" textlink="">
          <xdr:nvSpPr>
            <xdr:cNvPr id="1206" name="Label 182" descr="3.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45</xdr:row>
          <xdr:rowOff>0</xdr:rowOff>
        </xdr:from>
        <xdr:to>
          <xdr:col>11</xdr:col>
          <xdr:colOff>403860</xdr:colOff>
          <xdr:row>46</xdr:row>
          <xdr:rowOff>22860</xdr:rowOff>
        </xdr:to>
        <xdr:sp macro="" textlink="">
          <xdr:nvSpPr>
            <xdr:cNvPr id="1207" name="Label 183" descr="3.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46</xdr:row>
          <xdr:rowOff>0</xdr:rowOff>
        </xdr:from>
        <xdr:to>
          <xdr:col>11</xdr:col>
          <xdr:colOff>403860</xdr:colOff>
          <xdr:row>47</xdr:row>
          <xdr:rowOff>22860</xdr:rowOff>
        </xdr:to>
        <xdr:sp macro="" textlink="">
          <xdr:nvSpPr>
            <xdr:cNvPr id="1208" name="Label 184" descr="3.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42</xdr:row>
          <xdr:rowOff>0</xdr:rowOff>
        </xdr:from>
        <xdr:to>
          <xdr:col>10</xdr:col>
          <xdr:colOff>403860</xdr:colOff>
          <xdr:row>43</xdr:row>
          <xdr:rowOff>22860</xdr:rowOff>
        </xdr:to>
        <xdr:sp macro="" textlink="">
          <xdr:nvSpPr>
            <xdr:cNvPr id="1209" name="Label 185" descr="3.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43</xdr:row>
          <xdr:rowOff>0</xdr:rowOff>
        </xdr:from>
        <xdr:to>
          <xdr:col>10</xdr:col>
          <xdr:colOff>403860</xdr:colOff>
          <xdr:row>44</xdr:row>
          <xdr:rowOff>22860</xdr:rowOff>
        </xdr:to>
        <xdr:sp macro="" textlink="">
          <xdr:nvSpPr>
            <xdr:cNvPr id="1210" name="Label 186" descr="3.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44</xdr:row>
          <xdr:rowOff>0</xdr:rowOff>
        </xdr:from>
        <xdr:to>
          <xdr:col>10</xdr:col>
          <xdr:colOff>403860</xdr:colOff>
          <xdr:row>45</xdr:row>
          <xdr:rowOff>22860</xdr:rowOff>
        </xdr:to>
        <xdr:sp macro="" textlink="">
          <xdr:nvSpPr>
            <xdr:cNvPr id="1211" name="Label 187" descr="3.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45</xdr:row>
          <xdr:rowOff>0</xdr:rowOff>
        </xdr:from>
        <xdr:to>
          <xdr:col>10</xdr:col>
          <xdr:colOff>403860</xdr:colOff>
          <xdr:row>46</xdr:row>
          <xdr:rowOff>22860</xdr:rowOff>
        </xdr:to>
        <xdr:sp macro="" textlink="">
          <xdr:nvSpPr>
            <xdr:cNvPr id="1212" name="Label 188" descr="3.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46</xdr:row>
          <xdr:rowOff>0</xdr:rowOff>
        </xdr:from>
        <xdr:to>
          <xdr:col>10</xdr:col>
          <xdr:colOff>403860</xdr:colOff>
          <xdr:row>47</xdr:row>
          <xdr:rowOff>22860</xdr:rowOff>
        </xdr:to>
        <xdr:sp macro="" textlink="">
          <xdr:nvSpPr>
            <xdr:cNvPr id="1213" name="Label 189" descr="3.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42</xdr:row>
          <xdr:rowOff>0</xdr:rowOff>
        </xdr:from>
        <xdr:to>
          <xdr:col>9</xdr:col>
          <xdr:colOff>403860</xdr:colOff>
          <xdr:row>43</xdr:row>
          <xdr:rowOff>22860</xdr:rowOff>
        </xdr:to>
        <xdr:sp macro="" textlink="">
          <xdr:nvSpPr>
            <xdr:cNvPr id="1214" name="Label 190" descr="3.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43</xdr:row>
          <xdr:rowOff>0</xdr:rowOff>
        </xdr:from>
        <xdr:to>
          <xdr:col>9</xdr:col>
          <xdr:colOff>403860</xdr:colOff>
          <xdr:row>44</xdr:row>
          <xdr:rowOff>22860</xdr:rowOff>
        </xdr:to>
        <xdr:sp macro="" textlink="">
          <xdr:nvSpPr>
            <xdr:cNvPr id="1215" name="Label 191" descr="3.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44</xdr:row>
          <xdr:rowOff>0</xdr:rowOff>
        </xdr:from>
        <xdr:to>
          <xdr:col>9</xdr:col>
          <xdr:colOff>403860</xdr:colOff>
          <xdr:row>45</xdr:row>
          <xdr:rowOff>22860</xdr:rowOff>
        </xdr:to>
        <xdr:sp macro="" textlink="">
          <xdr:nvSpPr>
            <xdr:cNvPr id="1216" name="Label 192" descr="3.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45</xdr:row>
          <xdr:rowOff>0</xdr:rowOff>
        </xdr:from>
        <xdr:to>
          <xdr:col>9</xdr:col>
          <xdr:colOff>403860</xdr:colOff>
          <xdr:row>46</xdr:row>
          <xdr:rowOff>22860</xdr:rowOff>
        </xdr:to>
        <xdr:sp macro="" textlink="">
          <xdr:nvSpPr>
            <xdr:cNvPr id="1217" name="Label 193" descr="3.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46</xdr:row>
          <xdr:rowOff>0</xdr:rowOff>
        </xdr:from>
        <xdr:to>
          <xdr:col>9</xdr:col>
          <xdr:colOff>403860</xdr:colOff>
          <xdr:row>47</xdr:row>
          <xdr:rowOff>22860</xdr:rowOff>
        </xdr:to>
        <xdr:sp macro="" textlink="">
          <xdr:nvSpPr>
            <xdr:cNvPr id="1218" name="Label 194" descr="3.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42</xdr:row>
          <xdr:rowOff>0</xdr:rowOff>
        </xdr:from>
        <xdr:to>
          <xdr:col>8</xdr:col>
          <xdr:colOff>403860</xdr:colOff>
          <xdr:row>43</xdr:row>
          <xdr:rowOff>22860</xdr:rowOff>
        </xdr:to>
        <xdr:sp macro="" textlink="">
          <xdr:nvSpPr>
            <xdr:cNvPr id="1219" name="Label 195" descr="3.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43</xdr:row>
          <xdr:rowOff>0</xdr:rowOff>
        </xdr:from>
        <xdr:to>
          <xdr:col>8</xdr:col>
          <xdr:colOff>403860</xdr:colOff>
          <xdr:row>44</xdr:row>
          <xdr:rowOff>22860</xdr:rowOff>
        </xdr:to>
        <xdr:sp macro="" textlink="">
          <xdr:nvSpPr>
            <xdr:cNvPr id="1220" name="Label 196" descr="3.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44</xdr:row>
          <xdr:rowOff>0</xdr:rowOff>
        </xdr:from>
        <xdr:to>
          <xdr:col>8</xdr:col>
          <xdr:colOff>403860</xdr:colOff>
          <xdr:row>45</xdr:row>
          <xdr:rowOff>22860</xdr:rowOff>
        </xdr:to>
        <xdr:sp macro="" textlink="">
          <xdr:nvSpPr>
            <xdr:cNvPr id="1221" name="Label 197" descr="3.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45</xdr:row>
          <xdr:rowOff>0</xdr:rowOff>
        </xdr:from>
        <xdr:to>
          <xdr:col>8</xdr:col>
          <xdr:colOff>403860</xdr:colOff>
          <xdr:row>46</xdr:row>
          <xdr:rowOff>22860</xdr:rowOff>
        </xdr:to>
        <xdr:sp macro="" textlink="">
          <xdr:nvSpPr>
            <xdr:cNvPr id="1222" name="Label 198" descr="3.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46</xdr:row>
          <xdr:rowOff>0</xdr:rowOff>
        </xdr:from>
        <xdr:to>
          <xdr:col>8</xdr:col>
          <xdr:colOff>403860</xdr:colOff>
          <xdr:row>47</xdr:row>
          <xdr:rowOff>22860</xdr:rowOff>
        </xdr:to>
        <xdr:sp macro="" textlink="">
          <xdr:nvSpPr>
            <xdr:cNvPr id="1223" name="Label 199" descr="3.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42</xdr:row>
          <xdr:rowOff>0</xdr:rowOff>
        </xdr:from>
        <xdr:to>
          <xdr:col>7</xdr:col>
          <xdr:colOff>403860</xdr:colOff>
          <xdr:row>43</xdr:row>
          <xdr:rowOff>22860</xdr:rowOff>
        </xdr:to>
        <xdr:sp macro="" textlink="">
          <xdr:nvSpPr>
            <xdr:cNvPr id="1224" name="Label 200" descr="3.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43</xdr:row>
          <xdr:rowOff>0</xdr:rowOff>
        </xdr:from>
        <xdr:to>
          <xdr:col>7</xdr:col>
          <xdr:colOff>403860</xdr:colOff>
          <xdr:row>44</xdr:row>
          <xdr:rowOff>22860</xdr:rowOff>
        </xdr:to>
        <xdr:sp macro="" textlink="">
          <xdr:nvSpPr>
            <xdr:cNvPr id="1225" name="Label 201" descr="3.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44</xdr:row>
          <xdr:rowOff>0</xdr:rowOff>
        </xdr:from>
        <xdr:to>
          <xdr:col>7</xdr:col>
          <xdr:colOff>403860</xdr:colOff>
          <xdr:row>45</xdr:row>
          <xdr:rowOff>22860</xdr:rowOff>
        </xdr:to>
        <xdr:sp macro="" textlink="">
          <xdr:nvSpPr>
            <xdr:cNvPr id="1226" name="Label 202" descr="3.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45</xdr:row>
          <xdr:rowOff>0</xdr:rowOff>
        </xdr:from>
        <xdr:to>
          <xdr:col>7</xdr:col>
          <xdr:colOff>403860</xdr:colOff>
          <xdr:row>46</xdr:row>
          <xdr:rowOff>22860</xdr:rowOff>
        </xdr:to>
        <xdr:sp macro="" textlink="">
          <xdr:nvSpPr>
            <xdr:cNvPr id="1227" name="Label 203" descr="3.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46</xdr:row>
          <xdr:rowOff>0</xdr:rowOff>
        </xdr:from>
        <xdr:to>
          <xdr:col>7</xdr:col>
          <xdr:colOff>403860</xdr:colOff>
          <xdr:row>47</xdr:row>
          <xdr:rowOff>22860</xdr:rowOff>
        </xdr:to>
        <xdr:sp macro="" textlink="">
          <xdr:nvSpPr>
            <xdr:cNvPr id="1228" name="Label 204" descr="3.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48</xdr:row>
          <xdr:rowOff>0</xdr:rowOff>
        </xdr:from>
        <xdr:to>
          <xdr:col>5</xdr:col>
          <xdr:colOff>403860</xdr:colOff>
          <xdr:row>48</xdr:row>
          <xdr:rowOff>441960</xdr:rowOff>
        </xdr:to>
        <xdr:sp macro="" textlink="">
          <xdr:nvSpPr>
            <xdr:cNvPr id="1232" name="Label 208" descr="3.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7.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183</xdr:row>
          <xdr:rowOff>22860</xdr:rowOff>
        </xdr:from>
        <xdr:to>
          <xdr:col>6</xdr:col>
          <xdr:colOff>403860</xdr:colOff>
          <xdr:row>184</xdr:row>
          <xdr:rowOff>114300</xdr:rowOff>
        </xdr:to>
        <xdr:sp macro="" textlink="">
          <xdr:nvSpPr>
            <xdr:cNvPr id="1233" name="Label 209" descr="3.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183</xdr:row>
          <xdr:rowOff>0</xdr:rowOff>
        </xdr:from>
        <xdr:to>
          <xdr:col>7</xdr:col>
          <xdr:colOff>403860</xdr:colOff>
          <xdr:row>184</xdr:row>
          <xdr:rowOff>99060</xdr:rowOff>
        </xdr:to>
        <xdr:sp macro="" textlink="">
          <xdr:nvSpPr>
            <xdr:cNvPr id="1234" name="Label 210" descr="3.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184</xdr:row>
          <xdr:rowOff>0</xdr:rowOff>
        </xdr:from>
        <xdr:to>
          <xdr:col>7</xdr:col>
          <xdr:colOff>403860</xdr:colOff>
          <xdr:row>185</xdr:row>
          <xdr:rowOff>22860</xdr:rowOff>
        </xdr:to>
        <xdr:sp macro="" textlink="">
          <xdr:nvSpPr>
            <xdr:cNvPr id="1235" name="Label 211" descr="3.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185</xdr:row>
          <xdr:rowOff>0</xdr:rowOff>
        </xdr:from>
        <xdr:to>
          <xdr:col>7</xdr:col>
          <xdr:colOff>403860</xdr:colOff>
          <xdr:row>186</xdr:row>
          <xdr:rowOff>99060</xdr:rowOff>
        </xdr:to>
        <xdr:sp macro="" textlink="">
          <xdr:nvSpPr>
            <xdr:cNvPr id="1236" name="Label 212" descr="3.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186</xdr:row>
          <xdr:rowOff>0</xdr:rowOff>
        </xdr:from>
        <xdr:to>
          <xdr:col>7</xdr:col>
          <xdr:colOff>403860</xdr:colOff>
          <xdr:row>187</xdr:row>
          <xdr:rowOff>99060</xdr:rowOff>
        </xdr:to>
        <xdr:sp macro="" textlink="">
          <xdr:nvSpPr>
            <xdr:cNvPr id="1237" name="Label 213" descr="3.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184</xdr:row>
          <xdr:rowOff>0</xdr:rowOff>
        </xdr:from>
        <xdr:to>
          <xdr:col>6</xdr:col>
          <xdr:colOff>403860</xdr:colOff>
          <xdr:row>185</xdr:row>
          <xdr:rowOff>22860</xdr:rowOff>
        </xdr:to>
        <xdr:sp macro="" textlink="">
          <xdr:nvSpPr>
            <xdr:cNvPr id="1239" name="Label 215" descr="3.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185</xdr:row>
          <xdr:rowOff>0</xdr:rowOff>
        </xdr:from>
        <xdr:to>
          <xdr:col>6</xdr:col>
          <xdr:colOff>403860</xdr:colOff>
          <xdr:row>186</xdr:row>
          <xdr:rowOff>99060</xdr:rowOff>
        </xdr:to>
        <xdr:sp macro="" textlink="">
          <xdr:nvSpPr>
            <xdr:cNvPr id="1240" name="Label 216" descr="3.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186</xdr:row>
          <xdr:rowOff>0</xdr:rowOff>
        </xdr:from>
        <xdr:to>
          <xdr:col>6</xdr:col>
          <xdr:colOff>403860</xdr:colOff>
          <xdr:row>187</xdr:row>
          <xdr:rowOff>99060</xdr:rowOff>
        </xdr:to>
        <xdr:sp macro="" textlink="">
          <xdr:nvSpPr>
            <xdr:cNvPr id="1241" name="Label 217" descr="3.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41</xdr:row>
          <xdr:rowOff>0</xdr:rowOff>
        </xdr:from>
        <xdr:to>
          <xdr:col>6</xdr:col>
          <xdr:colOff>403860</xdr:colOff>
          <xdr:row>41</xdr:row>
          <xdr:rowOff>441960</xdr:rowOff>
        </xdr:to>
        <xdr:sp macro="" textlink="">
          <xdr:nvSpPr>
            <xdr:cNvPr id="1251" name="Label 227" descr="3.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42</xdr:row>
          <xdr:rowOff>0</xdr:rowOff>
        </xdr:from>
        <xdr:to>
          <xdr:col>6</xdr:col>
          <xdr:colOff>403860</xdr:colOff>
          <xdr:row>43</xdr:row>
          <xdr:rowOff>22860</xdr:rowOff>
        </xdr:to>
        <xdr:sp macro="" textlink="">
          <xdr:nvSpPr>
            <xdr:cNvPr id="1252" name="Label 228" descr="3.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253" name="Label 229" descr="3.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254" name="Label 230" descr="3.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255" name="Label 231" descr="3.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47</xdr:row>
          <xdr:rowOff>22860</xdr:rowOff>
        </xdr:to>
        <xdr:sp macro="" textlink="">
          <xdr:nvSpPr>
            <xdr:cNvPr id="1256" name="Label 232" descr="3.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263" name="Label 239" descr="3.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264" name="Label 240" descr="3.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43</xdr:row>
          <xdr:rowOff>0</xdr:rowOff>
        </xdr:from>
        <xdr:to>
          <xdr:col>7</xdr:col>
          <xdr:colOff>403860</xdr:colOff>
          <xdr:row>44</xdr:row>
          <xdr:rowOff>22860</xdr:rowOff>
        </xdr:to>
        <xdr:sp macro="" textlink="">
          <xdr:nvSpPr>
            <xdr:cNvPr id="1265" name="Label 241" descr="3.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44</xdr:row>
          <xdr:rowOff>0</xdr:rowOff>
        </xdr:from>
        <xdr:to>
          <xdr:col>7</xdr:col>
          <xdr:colOff>403860</xdr:colOff>
          <xdr:row>45</xdr:row>
          <xdr:rowOff>22860</xdr:rowOff>
        </xdr:to>
        <xdr:sp macro="" textlink="">
          <xdr:nvSpPr>
            <xdr:cNvPr id="1266" name="Label 242" descr="3.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45</xdr:row>
          <xdr:rowOff>0</xdr:rowOff>
        </xdr:from>
        <xdr:to>
          <xdr:col>7</xdr:col>
          <xdr:colOff>403860</xdr:colOff>
          <xdr:row>46</xdr:row>
          <xdr:rowOff>22860</xdr:rowOff>
        </xdr:to>
        <xdr:sp macro="" textlink="">
          <xdr:nvSpPr>
            <xdr:cNvPr id="1267" name="Label 243" descr="3.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46</xdr:row>
          <xdr:rowOff>0</xdr:rowOff>
        </xdr:from>
        <xdr:to>
          <xdr:col>7</xdr:col>
          <xdr:colOff>403860</xdr:colOff>
          <xdr:row>47</xdr:row>
          <xdr:rowOff>22860</xdr:rowOff>
        </xdr:to>
        <xdr:sp macro="" textlink="">
          <xdr:nvSpPr>
            <xdr:cNvPr id="1268" name="Label 244" descr="3.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42</xdr:row>
          <xdr:rowOff>0</xdr:rowOff>
        </xdr:from>
        <xdr:to>
          <xdr:col>8</xdr:col>
          <xdr:colOff>403860</xdr:colOff>
          <xdr:row>43</xdr:row>
          <xdr:rowOff>22860</xdr:rowOff>
        </xdr:to>
        <xdr:sp macro="" textlink="">
          <xdr:nvSpPr>
            <xdr:cNvPr id="1269" name="Label 245" descr="3.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43</xdr:row>
          <xdr:rowOff>0</xdr:rowOff>
        </xdr:from>
        <xdr:to>
          <xdr:col>8</xdr:col>
          <xdr:colOff>403860</xdr:colOff>
          <xdr:row>44</xdr:row>
          <xdr:rowOff>22860</xdr:rowOff>
        </xdr:to>
        <xdr:sp macro="" textlink="">
          <xdr:nvSpPr>
            <xdr:cNvPr id="1270" name="Label 246" descr="3.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44</xdr:row>
          <xdr:rowOff>0</xdr:rowOff>
        </xdr:from>
        <xdr:to>
          <xdr:col>8</xdr:col>
          <xdr:colOff>403860</xdr:colOff>
          <xdr:row>45</xdr:row>
          <xdr:rowOff>22860</xdr:rowOff>
        </xdr:to>
        <xdr:sp macro="" textlink="">
          <xdr:nvSpPr>
            <xdr:cNvPr id="1271" name="Label 247" descr="3.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45</xdr:row>
          <xdr:rowOff>0</xdr:rowOff>
        </xdr:from>
        <xdr:to>
          <xdr:col>8</xdr:col>
          <xdr:colOff>403860</xdr:colOff>
          <xdr:row>46</xdr:row>
          <xdr:rowOff>22860</xdr:rowOff>
        </xdr:to>
        <xdr:sp macro="" textlink="">
          <xdr:nvSpPr>
            <xdr:cNvPr id="1272" name="Label 248" descr="3.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46</xdr:row>
          <xdr:rowOff>0</xdr:rowOff>
        </xdr:from>
        <xdr:to>
          <xdr:col>8</xdr:col>
          <xdr:colOff>403860</xdr:colOff>
          <xdr:row>47</xdr:row>
          <xdr:rowOff>22860</xdr:rowOff>
        </xdr:to>
        <xdr:sp macro="" textlink="">
          <xdr:nvSpPr>
            <xdr:cNvPr id="1273" name="Label 249" descr="3.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43</xdr:row>
          <xdr:rowOff>0</xdr:rowOff>
        </xdr:from>
        <xdr:to>
          <xdr:col>8</xdr:col>
          <xdr:colOff>403860</xdr:colOff>
          <xdr:row>44</xdr:row>
          <xdr:rowOff>22860</xdr:rowOff>
        </xdr:to>
        <xdr:sp macro="" textlink="">
          <xdr:nvSpPr>
            <xdr:cNvPr id="1274" name="Label 250" descr="3.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44</xdr:row>
          <xdr:rowOff>0</xdr:rowOff>
        </xdr:from>
        <xdr:to>
          <xdr:col>8</xdr:col>
          <xdr:colOff>403860</xdr:colOff>
          <xdr:row>45</xdr:row>
          <xdr:rowOff>22860</xdr:rowOff>
        </xdr:to>
        <xdr:sp macro="" textlink="">
          <xdr:nvSpPr>
            <xdr:cNvPr id="1275" name="Label 251" descr="3.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45</xdr:row>
          <xdr:rowOff>0</xdr:rowOff>
        </xdr:from>
        <xdr:to>
          <xdr:col>8</xdr:col>
          <xdr:colOff>403860</xdr:colOff>
          <xdr:row>46</xdr:row>
          <xdr:rowOff>22860</xdr:rowOff>
        </xdr:to>
        <xdr:sp macro="" textlink="">
          <xdr:nvSpPr>
            <xdr:cNvPr id="1276" name="Label 252" descr="3.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46</xdr:row>
          <xdr:rowOff>0</xdr:rowOff>
        </xdr:from>
        <xdr:to>
          <xdr:col>8</xdr:col>
          <xdr:colOff>403860</xdr:colOff>
          <xdr:row>47</xdr:row>
          <xdr:rowOff>22860</xdr:rowOff>
        </xdr:to>
        <xdr:sp macro="" textlink="">
          <xdr:nvSpPr>
            <xdr:cNvPr id="1277" name="Label 253" descr="3.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42</xdr:row>
          <xdr:rowOff>0</xdr:rowOff>
        </xdr:from>
        <xdr:to>
          <xdr:col>9</xdr:col>
          <xdr:colOff>403860</xdr:colOff>
          <xdr:row>43</xdr:row>
          <xdr:rowOff>22860</xdr:rowOff>
        </xdr:to>
        <xdr:sp macro="" textlink="">
          <xdr:nvSpPr>
            <xdr:cNvPr id="1278" name="Label 254" descr="3.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43</xdr:row>
          <xdr:rowOff>0</xdr:rowOff>
        </xdr:from>
        <xdr:to>
          <xdr:col>9</xdr:col>
          <xdr:colOff>403860</xdr:colOff>
          <xdr:row>44</xdr:row>
          <xdr:rowOff>22860</xdr:rowOff>
        </xdr:to>
        <xdr:sp macro="" textlink="">
          <xdr:nvSpPr>
            <xdr:cNvPr id="1279" name="Label 255" descr="3.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44</xdr:row>
          <xdr:rowOff>0</xdr:rowOff>
        </xdr:from>
        <xdr:to>
          <xdr:col>9</xdr:col>
          <xdr:colOff>403860</xdr:colOff>
          <xdr:row>45</xdr:row>
          <xdr:rowOff>22860</xdr:rowOff>
        </xdr:to>
        <xdr:sp macro="" textlink="">
          <xdr:nvSpPr>
            <xdr:cNvPr id="1280" name="Label 256" descr="3.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45</xdr:row>
          <xdr:rowOff>0</xdr:rowOff>
        </xdr:from>
        <xdr:to>
          <xdr:col>9</xdr:col>
          <xdr:colOff>403860</xdr:colOff>
          <xdr:row>46</xdr:row>
          <xdr:rowOff>22860</xdr:rowOff>
        </xdr:to>
        <xdr:sp macro="" textlink="">
          <xdr:nvSpPr>
            <xdr:cNvPr id="1281" name="Label 257" descr="3.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46</xdr:row>
          <xdr:rowOff>0</xdr:rowOff>
        </xdr:from>
        <xdr:to>
          <xdr:col>9</xdr:col>
          <xdr:colOff>403860</xdr:colOff>
          <xdr:row>47</xdr:row>
          <xdr:rowOff>22860</xdr:rowOff>
        </xdr:to>
        <xdr:sp macro="" textlink="">
          <xdr:nvSpPr>
            <xdr:cNvPr id="1282" name="Label 258" descr="3.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43</xdr:row>
          <xdr:rowOff>0</xdr:rowOff>
        </xdr:from>
        <xdr:to>
          <xdr:col>9</xdr:col>
          <xdr:colOff>403860</xdr:colOff>
          <xdr:row>44</xdr:row>
          <xdr:rowOff>22860</xdr:rowOff>
        </xdr:to>
        <xdr:sp macro="" textlink="">
          <xdr:nvSpPr>
            <xdr:cNvPr id="1283" name="Label 259" descr="3.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44</xdr:row>
          <xdr:rowOff>0</xdr:rowOff>
        </xdr:from>
        <xdr:to>
          <xdr:col>9</xdr:col>
          <xdr:colOff>403860</xdr:colOff>
          <xdr:row>45</xdr:row>
          <xdr:rowOff>22860</xdr:rowOff>
        </xdr:to>
        <xdr:sp macro="" textlink="">
          <xdr:nvSpPr>
            <xdr:cNvPr id="1284" name="Label 260" descr="3.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45</xdr:row>
          <xdr:rowOff>0</xdr:rowOff>
        </xdr:from>
        <xdr:to>
          <xdr:col>9</xdr:col>
          <xdr:colOff>403860</xdr:colOff>
          <xdr:row>46</xdr:row>
          <xdr:rowOff>22860</xdr:rowOff>
        </xdr:to>
        <xdr:sp macro="" textlink="">
          <xdr:nvSpPr>
            <xdr:cNvPr id="1285" name="Label 261" descr="3.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46</xdr:row>
          <xdr:rowOff>0</xdr:rowOff>
        </xdr:from>
        <xdr:to>
          <xdr:col>9</xdr:col>
          <xdr:colOff>403860</xdr:colOff>
          <xdr:row>47</xdr:row>
          <xdr:rowOff>22860</xdr:rowOff>
        </xdr:to>
        <xdr:sp macro="" textlink="">
          <xdr:nvSpPr>
            <xdr:cNvPr id="1286" name="Label 262" descr="3.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289" name="Label 265" descr="3.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290" name="Label 266" descr="3.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291" name="Label 267" descr="3.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47</xdr:row>
          <xdr:rowOff>22860</xdr:rowOff>
        </xdr:to>
        <xdr:sp macro="" textlink="">
          <xdr:nvSpPr>
            <xdr:cNvPr id="1292" name="Label 268" descr="3.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293" name="Label 269" descr="3.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294" name="Label 270" descr="3.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295" name="Label 271" descr="3.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47</xdr:row>
          <xdr:rowOff>22860</xdr:rowOff>
        </xdr:to>
        <xdr:sp macro="" textlink="">
          <xdr:nvSpPr>
            <xdr:cNvPr id="1296" name="Label 272" descr="3.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42</xdr:row>
          <xdr:rowOff>0</xdr:rowOff>
        </xdr:from>
        <xdr:to>
          <xdr:col>6</xdr:col>
          <xdr:colOff>403860</xdr:colOff>
          <xdr:row>42</xdr:row>
          <xdr:rowOff>441960</xdr:rowOff>
        </xdr:to>
        <xdr:sp macro="" textlink="">
          <xdr:nvSpPr>
            <xdr:cNvPr id="1302" name="Label 278" descr="3.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43</xdr:row>
          <xdr:rowOff>441960</xdr:rowOff>
        </xdr:to>
        <xdr:sp macro="" textlink="">
          <xdr:nvSpPr>
            <xdr:cNvPr id="1303" name="Label 279" descr="3.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44</xdr:row>
          <xdr:rowOff>441960</xdr:rowOff>
        </xdr:to>
        <xdr:sp macro="" textlink="">
          <xdr:nvSpPr>
            <xdr:cNvPr id="1304" name="Label 280" descr="3.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45</xdr:row>
          <xdr:rowOff>441960</xdr:rowOff>
        </xdr:to>
        <xdr:sp macro="" textlink="">
          <xdr:nvSpPr>
            <xdr:cNvPr id="1305" name="Label 281" descr="3.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46</xdr:row>
          <xdr:rowOff>441960</xdr:rowOff>
        </xdr:to>
        <xdr:sp macro="" textlink="">
          <xdr:nvSpPr>
            <xdr:cNvPr id="1306" name="Label 282" descr="3.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41</xdr:row>
          <xdr:rowOff>0</xdr:rowOff>
        </xdr:from>
        <xdr:to>
          <xdr:col>6</xdr:col>
          <xdr:colOff>403860</xdr:colOff>
          <xdr:row>42</xdr:row>
          <xdr:rowOff>22860</xdr:rowOff>
        </xdr:to>
        <xdr:sp macro="" textlink="">
          <xdr:nvSpPr>
            <xdr:cNvPr id="1310" name="Label 286" descr="3.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197</xdr:row>
          <xdr:rowOff>0</xdr:rowOff>
        </xdr:from>
        <xdr:to>
          <xdr:col>10</xdr:col>
          <xdr:colOff>403860</xdr:colOff>
          <xdr:row>197</xdr:row>
          <xdr:rowOff>441960</xdr:rowOff>
        </xdr:to>
        <xdr:sp macro="" textlink="">
          <xdr:nvSpPr>
            <xdr:cNvPr id="1315" name="Label 291" descr="3.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199</xdr:row>
          <xdr:rowOff>22860</xdr:rowOff>
        </xdr:to>
        <xdr:sp macro="" textlink="">
          <xdr:nvSpPr>
            <xdr:cNvPr id="1316" name="Label 292" descr="3.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17" name="Label 293" descr="3.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18" name="Label 294" descr="3.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202</xdr:row>
          <xdr:rowOff>22860</xdr:rowOff>
        </xdr:to>
        <xdr:sp macro="" textlink="">
          <xdr:nvSpPr>
            <xdr:cNvPr id="1319" name="Label 295" descr="3.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203</xdr:row>
          <xdr:rowOff>22860</xdr:rowOff>
        </xdr:to>
        <xdr:sp macro="" textlink="">
          <xdr:nvSpPr>
            <xdr:cNvPr id="1320" name="Label 296" descr="3.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21" name="Label 297" descr="3.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22" name="Label 298" descr="3.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23" name="Label 299" descr="3.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24" name="Label 300" descr="3.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202</xdr:row>
          <xdr:rowOff>22860</xdr:rowOff>
        </xdr:to>
        <xdr:sp macro="" textlink="">
          <xdr:nvSpPr>
            <xdr:cNvPr id="1325" name="Label 301" descr="3.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203</xdr:row>
          <xdr:rowOff>22860</xdr:rowOff>
        </xdr:to>
        <xdr:sp macro="" textlink="">
          <xdr:nvSpPr>
            <xdr:cNvPr id="1326" name="Label 302" descr="3.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27" name="Label 303" descr="3.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28" name="Label 304" descr="3.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202</xdr:row>
          <xdr:rowOff>22860</xdr:rowOff>
        </xdr:to>
        <xdr:sp macro="" textlink="">
          <xdr:nvSpPr>
            <xdr:cNvPr id="1329" name="Label 305" descr="3.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203</xdr:row>
          <xdr:rowOff>22860</xdr:rowOff>
        </xdr:to>
        <xdr:sp macro="" textlink="">
          <xdr:nvSpPr>
            <xdr:cNvPr id="1330" name="Label 306" descr="3.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198</xdr:row>
          <xdr:rowOff>441960</xdr:rowOff>
        </xdr:to>
        <xdr:sp macro="" textlink="">
          <xdr:nvSpPr>
            <xdr:cNvPr id="1331" name="Label 307" descr="3.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199</xdr:row>
          <xdr:rowOff>441960</xdr:rowOff>
        </xdr:to>
        <xdr:sp macro="" textlink="">
          <xdr:nvSpPr>
            <xdr:cNvPr id="1332" name="Label 308" descr="3.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200</xdr:row>
          <xdr:rowOff>441960</xdr:rowOff>
        </xdr:to>
        <xdr:sp macro="" textlink="">
          <xdr:nvSpPr>
            <xdr:cNvPr id="1333" name="Label 309" descr="3.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201</xdr:row>
          <xdr:rowOff>441960</xdr:rowOff>
        </xdr:to>
        <xdr:sp macro="" textlink="">
          <xdr:nvSpPr>
            <xdr:cNvPr id="1334" name="Label 310" descr="3.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202</xdr:row>
          <xdr:rowOff>441960</xdr:rowOff>
        </xdr:to>
        <xdr:sp macro="" textlink="">
          <xdr:nvSpPr>
            <xdr:cNvPr id="1335" name="Label 311" descr="3.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197</xdr:row>
          <xdr:rowOff>0</xdr:rowOff>
        </xdr:from>
        <xdr:to>
          <xdr:col>10</xdr:col>
          <xdr:colOff>403860</xdr:colOff>
          <xdr:row>198</xdr:row>
          <xdr:rowOff>22860</xdr:rowOff>
        </xdr:to>
        <xdr:sp macro="" textlink="">
          <xdr:nvSpPr>
            <xdr:cNvPr id="1336" name="Label 312" descr="3.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198</xdr:row>
          <xdr:rowOff>441960</xdr:rowOff>
        </xdr:to>
        <xdr:sp macro="" textlink="">
          <xdr:nvSpPr>
            <xdr:cNvPr id="1338" name="Label 314" descr="3.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199</xdr:row>
          <xdr:rowOff>22860</xdr:rowOff>
        </xdr:to>
        <xdr:sp macro="" textlink="">
          <xdr:nvSpPr>
            <xdr:cNvPr id="1339" name="Label 315" descr="3.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199</xdr:row>
          <xdr:rowOff>441960</xdr:rowOff>
        </xdr:to>
        <xdr:sp macro="" textlink="">
          <xdr:nvSpPr>
            <xdr:cNvPr id="1340" name="Label 316" descr="3.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41" name="Label 317" descr="3.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200</xdr:row>
          <xdr:rowOff>441960</xdr:rowOff>
        </xdr:to>
        <xdr:sp macro="" textlink="">
          <xdr:nvSpPr>
            <xdr:cNvPr id="1342" name="Label 318" descr="3.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43" name="Label 319" descr="3.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201</xdr:row>
          <xdr:rowOff>441960</xdr:rowOff>
        </xdr:to>
        <xdr:sp macro="" textlink="">
          <xdr:nvSpPr>
            <xdr:cNvPr id="1344" name="Label 320" descr="3.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202</xdr:row>
          <xdr:rowOff>22860</xdr:rowOff>
        </xdr:to>
        <xdr:sp macro="" textlink="">
          <xdr:nvSpPr>
            <xdr:cNvPr id="1345" name="Label 321" descr="3.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202</xdr:row>
          <xdr:rowOff>441960</xdr:rowOff>
        </xdr:to>
        <xdr:sp macro="" textlink="">
          <xdr:nvSpPr>
            <xdr:cNvPr id="1346" name="Label 322" descr="3.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203</xdr:row>
          <xdr:rowOff>22860</xdr:rowOff>
        </xdr:to>
        <xdr:sp macro="" textlink="">
          <xdr:nvSpPr>
            <xdr:cNvPr id="1347" name="Label 323" descr="3.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198</xdr:row>
          <xdr:rowOff>441960</xdr:rowOff>
        </xdr:to>
        <xdr:sp macro="" textlink="">
          <xdr:nvSpPr>
            <xdr:cNvPr id="1350" name="Label 326" descr="3.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198</xdr:row>
          <xdr:rowOff>0</xdr:rowOff>
        </xdr:from>
        <xdr:to>
          <xdr:col>10</xdr:col>
          <xdr:colOff>403860</xdr:colOff>
          <xdr:row>199</xdr:row>
          <xdr:rowOff>22860</xdr:rowOff>
        </xdr:to>
        <xdr:sp macro="" textlink="">
          <xdr:nvSpPr>
            <xdr:cNvPr id="1351" name="Label 327" descr="3.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199</xdr:row>
          <xdr:rowOff>441960</xdr:rowOff>
        </xdr:to>
        <xdr:sp macro="" textlink="">
          <xdr:nvSpPr>
            <xdr:cNvPr id="1352" name="Label 328" descr="3.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199</xdr:row>
          <xdr:rowOff>0</xdr:rowOff>
        </xdr:from>
        <xdr:to>
          <xdr:col>10</xdr:col>
          <xdr:colOff>403860</xdr:colOff>
          <xdr:row>200</xdr:row>
          <xdr:rowOff>22860</xdr:rowOff>
        </xdr:to>
        <xdr:sp macro="" textlink="">
          <xdr:nvSpPr>
            <xdr:cNvPr id="1353" name="Label 329" descr="3.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200</xdr:row>
          <xdr:rowOff>441960</xdr:rowOff>
        </xdr:to>
        <xdr:sp macro="" textlink="">
          <xdr:nvSpPr>
            <xdr:cNvPr id="1354" name="Label 330" descr="3.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200</xdr:row>
          <xdr:rowOff>0</xdr:rowOff>
        </xdr:from>
        <xdr:to>
          <xdr:col>10</xdr:col>
          <xdr:colOff>403860</xdr:colOff>
          <xdr:row>201</xdr:row>
          <xdr:rowOff>22860</xdr:rowOff>
        </xdr:to>
        <xdr:sp macro="" textlink="">
          <xdr:nvSpPr>
            <xdr:cNvPr id="1355" name="Label 331" descr="3.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201</xdr:row>
          <xdr:rowOff>441960</xdr:rowOff>
        </xdr:to>
        <xdr:sp macro="" textlink="">
          <xdr:nvSpPr>
            <xdr:cNvPr id="1356" name="Label 332" descr="3.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201</xdr:row>
          <xdr:rowOff>0</xdr:rowOff>
        </xdr:from>
        <xdr:to>
          <xdr:col>10</xdr:col>
          <xdr:colOff>403860</xdr:colOff>
          <xdr:row>202</xdr:row>
          <xdr:rowOff>22860</xdr:rowOff>
        </xdr:to>
        <xdr:sp macro="" textlink="">
          <xdr:nvSpPr>
            <xdr:cNvPr id="1357" name="Label 333" descr="3.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202</xdr:row>
          <xdr:rowOff>441960</xdr:rowOff>
        </xdr:to>
        <xdr:sp macro="" textlink="">
          <xdr:nvSpPr>
            <xdr:cNvPr id="1358" name="Label 334" descr="3.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202</xdr:row>
          <xdr:rowOff>0</xdr:rowOff>
        </xdr:from>
        <xdr:to>
          <xdr:col>10</xdr:col>
          <xdr:colOff>403860</xdr:colOff>
          <xdr:row>203</xdr:row>
          <xdr:rowOff>22860</xdr:rowOff>
        </xdr:to>
        <xdr:sp macro="" textlink="">
          <xdr:nvSpPr>
            <xdr:cNvPr id="1359" name="Label 335" descr="3.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11</xdr:row>
          <xdr:rowOff>0</xdr:rowOff>
        </xdr:from>
        <xdr:to>
          <xdr:col>10</xdr:col>
          <xdr:colOff>213360</xdr:colOff>
          <xdr:row>11</xdr:row>
          <xdr:rowOff>441960</xdr:rowOff>
        </xdr:to>
        <xdr:sp macro="" textlink="">
          <xdr:nvSpPr>
            <xdr:cNvPr id="1362" name="Label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12</xdr:row>
          <xdr:rowOff>0</xdr:rowOff>
        </xdr:from>
        <xdr:to>
          <xdr:col>10</xdr:col>
          <xdr:colOff>213360</xdr:colOff>
          <xdr:row>12</xdr:row>
          <xdr:rowOff>441960</xdr:rowOff>
        </xdr:to>
        <xdr:sp macro="" textlink="">
          <xdr:nvSpPr>
            <xdr:cNvPr id="1363" name="Label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13</xdr:row>
          <xdr:rowOff>0</xdr:rowOff>
        </xdr:from>
        <xdr:to>
          <xdr:col>10</xdr:col>
          <xdr:colOff>213360</xdr:colOff>
          <xdr:row>13</xdr:row>
          <xdr:rowOff>441960</xdr:rowOff>
        </xdr:to>
        <xdr:sp macro="" textlink="">
          <xdr:nvSpPr>
            <xdr:cNvPr id="1364" name="Label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14</xdr:row>
          <xdr:rowOff>0</xdr:rowOff>
        </xdr:from>
        <xdr:to>
          <xdr:col>10</xdr:col>
          <xdr:colOff>213360</xdr:colOff>
          <xdr:row>14</xdr:row>
          <xdr:rowOff>441960</xdr:rowOff>
        </xdr:to>
        <xdr:sp macro="" textlink="">
          <xdr:nvSpPr>
            <xdr:cNvPr id="1365" name="Label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366" name="Label 342" descr="3.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43</xdr:row>
          <xdr:rowOff>441960</xdr:rowOff>
        </xdr:to>
        <xdr:sp macro="" textlink="">
          <xdr:nvSpPr>
            <xdr:cNvPr id="1367" name="Label 343" descr="3.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42</xdr:row>
          <xdr:rowOff>0</xdr:rowOff>
        </xdr:from>
        <xdr:to>
          <xdr:col>6</xdr:col>
          <xdr:colOff>403860</xdr:colOff>
          <xdr:row>43</xdr:row>
          <xdr:rowOff>22860</xdr:rowOff>
        </xdr:to>
        <xdr:sp macro="" textlink="">
          <xdr:nvSpPr>
            <xdr:cNvPr id="1368" name="Label 344" descr="3.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369" name="Label 345" descr="3.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44</xdr:row>
          <xdr:rowOff>441960</xdr:rowOff>
        </xdr:to>
        <xdr:sp macro="" textlink="">
          <xdr:nvSpPr>
            <xdr:cNvPr id="1370" name="Label 346" descr="3.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43</xdr:row>
          <xdr:rowOff>0</xdr:rowOff>
        </xdr:from>
        <xdr:to>
          <xdr:col>6</xdr:col>
          <xdr:colOff>403860</xdr:colOff>
          <xdr:row>44</xdr:row>
          <xdr:rowOff>22860</xdr:rowOff>
        </xdr:to>
        <xdr:sp macro="" textlink="">
          <xdr:nvSpPr>
            <xdr:cNvPr id="1371" name="Label 347" descr="3.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372" name="Label 348" descr="3.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373" name="Label 349" descr="3.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45</xdr:row>
          <xdr:rowOff>441960</xdr:rowOff>
        </xdr:to>
        <xdr:sp macro="" textlink="">
          <xdr:nvSpPr>
            <xdr:cNvPr id="1374" name="Label 350" descr="3.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44</xdr:row>
          <xdr:rowOff>0</xdr:rowOff>
        </xdr:from>
        <xdr:to>
          <xdr:col>6</xdr:col>
          <xdr:colOff>403860</xdr:colOff>
          <xdr:row>45</xdr:row>
          <xdr:rowOff>22860</xdr:rowOff>
        </xdr:to>
        <xdr:sp macro="" textlink="">
          <xdr:nvSpPr>
            <xdr:cNvPr id="1375" name="Label 351" descr="3.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376" name="Label 352" descr="3.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47</xdr:row>
          <xdr:rowOff>22860</xdr:rowOff>
        </xdr:to>
        <xdr:sp macro="" textlink="">
          <xdr:nvSpPr>
            <xdr:cNvPr id="1377" name="Label 353" descr="3.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46</xdr:row>
          <xdr:rowOff>441960</xdr:rowOff>
        </xdr:to>
        <xdr:sp macro="" textlink="">
          <xdr:nvSpPr>
            <xdr:cNvPr id="1378" name="Label 354" descr="3.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45</xdr:row>
          <xdr:rowOff>0</xdr:rowOff>
        </xdr:from>
        <xdr:to>
          <xdr:col>6</xdr:col>
          <xdr:colOff>403860</xdr:colOff>
          <xdr:row>46</xdr:row>
          <xdr:rowOff>22860</xdr:rowOff>
        </xdr:to>
        <xdr:sp macro="" textlink="">
          <xdr:nvSpPr>
            <xdr:cNvPr id="1379" name="Label 355" descr="3.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46</xdr:row>
          <xdr:rowOff>0</xdr:rowOff>
        </xdr:from>
        <xdr:to>
          <xdr:col>6</xdr:col>
          <xdr:colOff>403860</xdr:colOff>
          <xdr:row>47</xdr:row>
          <xdr:rowOff>22860</xdr:rowOff>
        </xdr:to>
        <xdr:sp macro="" textlink="">
          <xdr:nvSpPr>
            <xdr:cNvPr id="1380" name="Label 356" descr="3.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6E1048-A635-9D42-90AF-6AC31E7C95CC}" name="Tabela1" displayName="Tabela1" ref="A18:M119" totalsRowShown="0" headerRowDxfId="147" dataDxfId="145" headerRowBorderDxfId="146" tableBorderDxfId="144" totalsRowBorderDxfId="143">
  <autoFilter ref="A18:M119" xr:uid="{CC6E1048-A635-9D42-90AF-6AC31E7C95CC}"/>
  <tableColumns count="13">
    <tableColumn id="1" xr3:uid="{D276B4F7-F7E7-0E4D-AAE3-5850E2501B5D}" name="LP." dataDxfId="142"/>
    <tableColumn id="2" xr3:uid="{2FB76108-3068-154B-B14D-803ED666E11F}" name="Nazwa kosztu" dataDxfId="141"/>
    <tableColumn id="3" xr3:uid="{2AFBD750-FA15-D741-8438-3A7C77ACDB70}" name="Kategoria wydatków" dataDxfId="140"/>
    <tableColumn id="5" xr3:uid="{CF54E58A-439C-2F42-BF93-CE885DFC6608}" name="Podmiot ponoszący wydatki" dataDxfId="139">
      <calculatedColumnFormula>IF(#REF!="","",IF(#REF!=#REF!,$G$3,$G$1))</calculatedColumnFormula>
    </tableColumn>
    <tableColumn id="12" xr3:uid="{BBE677BF-D5D1-4F4B-B31C-CC1AAEBF5191}" name="Status Wnioskodawcy/Partnera  w projekcie" dataDxfId="138" dataCellStyle="Procentowy">
      <calculatedColumnFormula>IF(Tabela1[[#This Row],[Podmiot ponoszący wydatki]]="","",VLOOKUP(Tabela1[[#This Row],[Podmiot ponoszący wydatki]],$G$2:$I$7,2,0))</calculatedColumnFormula>
    </tableColumn>
    <tableColumn id="10" xr3:uid="{AA7A14A7-D5BA-644F-9E42-C8DBC5977C7F}" name="Rodzaj pomocy" dataDxfId="137" dataCellStyle="Procentowy">
      <calculatedColumnFormula>IF(Tabela1[[#This Row],[Podmiot ponoszący wydatki]]="","",VLOOKUP(Tabela1[[#This Row],[Podmiot ponoszący wydatki]],$G$2:$I$7,2,0))</calculatedColumnFormula>
    </tableColumn>
    <tableColumn id="13" xr3:uid="{DCBF1AE1-E220-CC4D-B3A3-1D33483FF4CE}" name="Poziom dofinansowania" dataDxfId="136">
      <calculatedColumnFormula>IF(#REF!="","")</calculatedColumnFormula>
    </tableColumn>
    <tableColumn id="4" xr3:uid="{629F2AE2-65B5-9A44-B92B-783A9B2CE2ED}" name="Wydatki ogółem" dataDxfId="135" dataCellStyle="Walutowy">
      <calculatedColumnFormula>SUM(H20:H123)</calculatedColumnFormula>
    </tableColumn>
    <tableColumn id="11" xr3:uid="{625DB2C5-E3CE-0047-ACC7-BB7180419923}" name="Wydatki kwalifikowalne" dataDxfId="134"/>
    <tableColumn id="6" xr3:uid="{2524FE36-E1C4-AC4E-88A5-C273D2B8C385}" name="Dofinansowanie" dataDxfId="133" dataCellStyle="Walutowy">
      <calculatedColumnFormula>#REF!*ROUND('Dane Wnioskodawcy'!#REF!,2)</calculatedColumnFormula>
    </tableColumn>
    <tableColumn id="7" xr3:uid="{1093418E-B885-5A43-BDD2-910795AC9804}" name="Uzasadnienie techniczne" dataDxfId="132"/>
    <tableColumn id="8" xr3:uid="{CE34166E-B72C-E34A-9DE8-28B804BAB41B}" name="Uzasadnienie ekonomiczne" dataDxfId="131"/>
    <tableColumn id="9" xr3:uid="{9DFE3D68-2E83-264C-B120-624BB39F3313}" name="Uzasadnienie funkcjonalne " dataDxfId="1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4C6246-BFB3-4899-B71D-B4A69D23140C}" name="Tabela17" displayName="Tabela17" ref="A18:M119" totalsRowShown="0" headerRowDxfId="129" dataDxfId="127" headerRowBorderDxfId="128" tableBorderDxfId="126" totalsRowBorderDxfId="125">
  <tableColumns count="13">
    <tableColumn id="1" xr3:uid="{42A1B885-ADD3-49F6-AD3A-1C1C4191530A}" name="LP." dataDxfId="124"/>
    <tableColumn id="2" xr3:uid="{D6F680BE-99BB-48A6-ADA3-8CD849220F0D}" name="Nazwa kosztu" dataDxfId="123"/>
    <tableColumn id="3" xr3:uid="{BD41B7D1-846A-4E16-BB44-610FAA5D876A}" name="Kategoria wydatków" dataDxfId="122"/>
    <tableColumn id="5" xr3:uid="{287E5BF4-1FC2-43A2-B001-8F0581D08129}" name="Podmiot ponoszący wydatki" dataDxfId="121">
      <calculatedColumnFormula>IF(#REF!="","",IF(#REF!=#REF!,$G$3,$G$1))</calculatedColumnFormula>
    </tableColumn>
    <tableColumn id="12" xr3:uid="{B3109A06-0C3F-4E11-8B6C-B8D0DDEFD38D}" name="Status Wnioskodawcy/Partnera  w projekcie" dataDxfId="120" dataCellStyle="Procentowy">
      <calculatedColumnFormula>IF(Tabela17[[#This Row],[Podmiot ponoszący wydatki]]="","",VLOOKUP(Tabela17[[#This Row],[Podmiot ponoszący wydatki]],$G$2:$I$7,2,0))</calculatedColumnFormula>
    </tableColumn>
    <tableColumn id="10" xr3:uid="{3B0E7006-0212-439B-B7EA-B4C7535F9E53}" name="Rodzaj pomocy" dataDxfId="119" dataCellStyle="Procentowy">
      <calculatedColumnFormula>IF(Tabela17[[#This Row],[Podmiot ponoszący wydatki]]="","",VLOOKUP(Tabela17[[#This Row],[Podmiot ponoszący wydatki]],$G$2:$I$7,2,0))</calculatedColumnFormula>
    </tableColumn>
    <tableColumn id="13" xr3:uid="{A50A281C-58AE-47EE-A9CF-CF8D96470F33}" name="Poziom dofinansowania" dataDxfId="118">
      <calculatedColumnFormula>IF(#REF!="","")</calculatedColumnFormula>
    </tableColumn>
    <tableColumn id="4" xr3:uid="{0C1F3A53-830F-4C47-BDD5-B3EE4374CB3C}" name="Wydatki ogółem" dataDxfId="117" dataCellStyle="Walutowy">
      <calculatedColumnFormula>SUM(H20:H123)</calculatedColumnFormula>
    </tableColumn>
    <tableColumn id="11" xr3:uid="{4DC14D2E-D1F5-4399-B816-8E9F63D139A0}" name="Wydatki kwalifikowalne" dataDxfId="116"/>
    <tableColumn id="6" xr3:uid="{7E225590-87F7-4808-98F7-2A5434EE5DB8}" name="Dofinansowanie" dataDxfId="115" dataCellStyle="Walutowy">
      <calculatedColumnFormula>#REF!*ROUND('Dane Wnioskodawcy'!#REF!,2)</calculatedColumnFormula>
    </tableColumn>
    <tableColumn id="7" xr3:uid="{A194CA7A-2054-4FBA-AF27-7C6290DE0596}" name="Uzasadnienie techniczne" dataDxfId="114"/>
    <tableColumn id="8" xr3:uid="{17023FB7-FEA1-4641-8150-5015792B292D}" name="Uzasadnienie ekonomiczne" dataDxfId="113"/>
    <tableColumn id="9" xr3:uid="{86B919A1-964D-47B2-B2D1-775C3E4B6E31}" name="Uzasadnienie funkcjonalne " dataDxfId="1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52AC62-77E3-7149-B117-1B8F618A4AEC}" name="Tabela1345" displayName="Tabela1345" ref="A16:M117" totalsRowShown="0" headerRowDxfId="111" dataDxfId="109" headerRowBorderDxfId="110" tableBorderDxfId="108" totalsRowBorderDxfId="107">
  <tableColumns count="13">
    <tableColumn id="1" xr3:uid="{55B696C0-6656-3946-9935-76AB7CED57F5}" name="LP." dataDxfId="106"/>
    <tableColumn id="2" xr3:uid="{745A21EB-144B-F546-8EC5-F3A83627FFDE}" name="Nazwa kosztu" dataDxfId="105"/>
    <tableColumn id="3" xr3:uid="{14672AAC-5104-214E-83E2-5650D510B914}" name="Kategoria wydatków" dataDxfId="104"/>
    <tableColumn id="5" xr3:uid="{0E7582DA-74BF-7144-9133-E4D0BD55D5DE}" name="Podmiot ponoszący wydatki" dataDxfId="103">
      <calculatedColumnFormula>IF(#REF!="","",IF(#REF!=#REF!,$G$3,$G$1))</calculatedColumnFormula>
    </tableColumn>
    <tableColumn id="12" xr3:uid="{3B22D9C6-FCD6-A24F-8AC8-E13E0CFEB1AF}" name="Status Wnioskodawcy/Partnera  w projekcie" dataDxfId="102" dataCellStyle="Procentowy">
      <calculatedColumnFormula>IF(Tabela1345[[#This Row],[Podmiot ponoszący wydatki]]="","",VLOOKUP(Tabela1345[[#This Row],[Podmiot ponoszący wydatki]],$G$2:$I$7,2,0))</calculatedColumnFormula>
    </tableColumn>
    <tableColumn id="10" xr3:uid="{46ACEB6E-60B9-F54A-81BA-2018E3B419F2}" name="Rodzaj pomocy" dataDxfId="101" dataCellStyle="Procentowy">
      <calculatedColumnFormula>IF(Tabela1345[[#This Row],[Podmiot ponoszący wydatki]]="","",VLOOKUP(Tabela1345[[#This Row],[Podmiot ponoszący wydatki]],$G$2:$I$7,2,0))</calculatedColumnFormula>
    </tableColumn>
    <tableColumn id="13" xr3:uid="{CFAE0D61-8CF3-0C4F-A563-E8EFF14DC93C}" name="Poziom dofinansowania" dataDxfId="100">
      <calculatedColumnFormula>IF(#REF!="","")</calculatedColumnFormula>
    </tableColumn>
    <tableColumn id="4" xr3:uid="{17A7B682-FEE2-1941-BBBA-AFC7E7BAA504}" name="Wydatki ogółem" dataDxfId="99" dataCellStyle="Walutowy">
      <calculatedColumnFormula>SUM(H18:H121)</calculatedColumnFormula>
    </tableColumn>
    <tableColumn id="11" xr3:uid="{254CA6A9-A86A-6945-8DDA-40EC59480B1F}" name="Wydatki kwalifikowalne" dataDxfId="98"/>
    <tableColumn id="6" xr3:uid="{04A05040-D034-874C-A357-1B4B265E842C}" name="Dofinansowanie" dataDxfId="97" dataCellStyle="Walutowy">
      <calculatedColumnFormula>#REF!*ROUND('Dane Wnioskodawcy'!#REF!,2)</calculatedColumnFormula>
    </tableColumn>
    <tableColumn id="7" xr3:uid="{692691E4-150D-174A-AD3D-B5FD28C829FB}" name="Uzasadnienie techniczne" dataDxfId="96"/>
    <tableColumn id="8" xr3:uid="{45CBE309-4210-A04C-9491-9BABE8370240}" name="Uzasadnienie ekonomiczne" dataDxfId="95"/>
    <tableColumn id="9" xr3:uid="{5F9CD445-7B45-8D4D-8D77-E3EC9F86AE60}" name="Uzasadnienie funkcjonalne " dataDxfId="9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4BA7DE-8CE6-134D-8E1B-2F758504EA07}" name="Tabela134" displayName="Tabela134" ref="A29:N130" totalsRowShown="0" headerRowDxfId="93" dataDxfId="91" headerRowBorderDxfId="92" tableBorderDxfId="90" totalsRowBorderDxfId="89">
  <tableColumns count="14">
    <tableColumn id="1" xr3:uid="{0CD35635-8AA9-7542-9700-5388DC20E0B0}" name="LP." dataDxfId="88"/>
    <tableColumn id="2" xr3:uid="{C6F76435-AC6B-724F-BA20-696F1D6F0208}" name="Nazwa kosztu" dataDxfId="87"/>
    <tableColumn id="3" xr3:uid="{A3EEF757-9D67-4144-98AE-BC657109A78D}" name="Kategoria wydatków" dataDxfId="86"/>
    <tableColumn id="14" xr3:uid="{82F64112-C405-460E-AA2C-B4371513C92D}" name="Podkategoria wydatków" dataDxfId="85"/>
    <tableColumn id="5" xr3:uid="{52EADEBE-002D-E249-8D25-C438821C7F3A}" name="Podmiot ponoszący wydatki" dataDxfId="84">
      <calculatedColumnFormula>IF(#REF!="","",IF(#REF!=#REF!,#REF!,$H$1))</calculatedColumnFormula>
    </tableColumn>
    <tableColumn id="12" xr3:uid="{3E0C8BD3-C02E-594B-B51F-EE9635F36037}" name="Status Wnioskodawcy/Partnera  w projekcie" dataDxfId="83" dataCellStyle="Procentowy">
      <calculatedColumnFormula>IF(Tabela134[[#This Row],[Podmiot ponoszący wydatki]]="","",VLOOKUP(Tabela134[[#This Row],[Podmiot ponoszący wydatki]],$H$2:$J$8,2,0))</calculatedColumnFormula>
    </tableColumn>
    <tableColumn id="10" xr3:uid="{DB659937-E3C4-2A41-82CF-4554034AEB5A}" name="Rodzaj pomocy" dataDxfId="82" dataCellStyle="Procentowy">
      <calculatedColumnFormula>IF(Tabela134[[#This Row],[Podmiot ponoszący wydatki]]="","",VLOOKUP(Tabela134[[#This Row],[Podmiot ponoszący wydatki]],$H$2:$J$8,2,0))</calculatedColumnFormula>
    </tableColumn>
    <tableColumn id="13" xr3:uid="{048F088E-C9AC-704F-A468-34776A2C15E9}" name="Poziom dofinansowania" dataDxfId="81">
      <calculatedColumnFormula>IF(#REF!="","")</calculatedColumnFormula>
    </tableColumn>
    <tableColumn id="4" xr3:uid="{19252533-932B-E945-962B-BB9E7885BCA0}" name="Wydatki ogółem" dataDxfId="80" dataCellStyle="Walutowy">
      <calculatedColumnFormula>SUM(I31:I134)</calculatedColumnFormula>
    </tableColumn>
    <tableColumn id="11" xr3:uid="{429132F2-F6E9-3D45-8C09-C88DA70144CB}" name="Wydatki kwalifikowalne" dataDxfId="79"/>
    <tableColumn id="6" xr3:uid="{AC405807-BCE2-B046-9E39-9676462C0F7A}" name="Dofinansowanie" dataDxfId="78" dataCellStyle="Walutowy">
      <calculatedColumnFormula>#REF!*ROUND('Dane Wnioskodawcy'!#REF!,2)</calculatedColumnFormula>
    </tableColumn>
    <tableColumn id="7" xr3:uid="{5470E82B-D5B6-C24A-9958-ED429692E67C}" name="Uzasadnienie techniczne" dataDxfId="77"/>
    <tableColumn id="8" xr3:uid="{0EEF2700-BB24-A24B-96B4-D344736CB5A7}" name="Uzasadnienie ekonomiczne" dataDxfId="76"/>
    <tableColumn id="9" xr3:uid="{80BA95DD-EB75-F64C-A959-DC7D7DA86EE2}" name="Uzasadnienie funkcjonalne " dataDxfId="7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5BD8F2-1C0F-9340-A3FA-9F594C49265E}" name="Tabela1346" displayName="Tabela1346" ref="A18:K25" totalsRowShown="0" headerRowDxfId="74" dataDxfId="72" headerRowBorderDxfId="73" tableBorderDxfId="71" totalsRowBorderDxfId="70">
  <tableColumns count="11">
    <tableColumn id="1" xr3:uid="{F18A8AA9-0E81-6347-8004-10DF3E48C6C5}" name="LP." dataDxfId="69"/>
    <tableColumn id="2" xr3:uid="{E30024B5-7CD5-7A49-A4C1-DE8C3D5DEA6D}" name="Nazwa kosztu" dataDxfId="68"/>
    <tableColumn id="3" xr3:uid="{C110638C-C2CA-1149-A374-2B71F29EDD92}" name="Kategoria wydatków" dataDxfId="67"/>
    <tableColumn id="5" xr3:uid="{B21B20B1-E040-B741-BF40-12EEE3E67158}" name="Podmiot ponoszący wydatki" dataDxfId="66">
      <calculatedColumnFormula>IF(#REF!="","",IF(#REF!=#REF!,$G$3,$G$1))</calculatedColumnFormula>
    </tableColumn>
    <tableColumn id="12" xr3:uid="{6F6A37C6-D82C-D942-BAF2-CAF64EEFE800}" name="Status Wnioskodawcy/Partnera  w projekcie" dataDxfId="65" dataCellStyle="Procentowy">
      <calculatedColumnFormula>IF(Tabela1346[[#This Row],[Podmiot ponoszący wydatki]]="","",VLOOKUP(Tabela1346[[#This Row],[Podmiot ponoszący wydatki]],$G$2:$I$7,2,0))</calculatedColumnFormula>
    </tableColumn>
    <tableColumn id="10" xr3:uid="{2A799620-D7A0-2747-BFCE-1C6116B6CFE4}" name="Rodzaj pomocy" dataDxfId="64" dataCellStyle="Procentowy">
      <calculatedColumnFormula>IF(Tabela1346[[#This Row],[Podmiot ponoszący wydatki]]="","",VLOOKUP(Tabela1346[[#This Row],[Podmiot ponoszący wydatki]],$G$2:$I$7,2,0))</calculatedColumnFormula>
    </tableColumn>
    <tableColumn id="13" xr3:uid="{13CEFDB5-DE12-EF4C-86DF-83317EF286C6}" name="Poziom dofinansowania" dataDxfId="63">
      <calculatedColumnFormula>IF(#REF!="","")</calculatedColumnFormula>
    </tableColumn>
    <tableColumn id="4" xr3:uid="{D0BB3763-B9CD-D04E-BDAD-C55D5DE2A677}" name="Wydatki ogółem" dataDxfId="62" dataCellStyle="Walutowy">
      <calculatedColumnFormula>SUM(H20:H29)</calculatedColumnFormula>
    </tableColumn>
    <tableColumn id="11" xr3:uid="{9A764888-61DA-0B45-8AEF-1670CC0A3EFE}" name="Wydatki kwalifikowalne" dataDxfId="61"/>
    <tableColumn id="6" xr3:uid="{84224DF9-2E2C-EA41-9D03-DDE61F5FFB4B}" name="Dofinansowanie" dataDxfId="60" dataCellStyle="Walutowy">
      <calculatedColumnFormula>#REF!*ROUND('Dane Wnioskodawcy'!#REF!,2)</calculatedColumnFormula>
    </tableColumn>
    <tableColumn id="7" xr3:uid="{EA2B8047-8269-5946-B2DA-5C63CB90ADAF}" name="Uzasadnienie wydatku" dataDxfId="5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2820-100E-5047-AE22-819E728E8CC3}">
  <sheetPr codeName="Arkusz2">
    <pageSetUpPr fitToPage="1"/>
  </sheetPr>
  <dimension ref="A1:Y354"/>
  <sheetViews>
    <sheetView showGridLines="0" tabSelected="1" topLeftCell="A152" zoomScale="90" zoomScaleNormal="90" workbookViewId="0">
      <selection activeCell="J184" sqref="J184"/>
    </sheetView>
  </sheetViews>
  <sheetFormatPr defaultColWidth="7.69921875" defaultRowHeight="14.4"/>
  <cols>
    <col min="1" max="1" width="7.69921875" style="57"/>
    <col min="2" max="2" width="4.5" style="57" customWidth="1"/>
    <col min="3" max="3" width="13.5" style="57" customWidth="1"/>
    <col min="4" max="4" width="19.5" style="57" customWidth="1"/>
    <col min="5" max="5" width="27.69921875" style="57" customWidth="1"/>
    <col min="6" max="6" width="24.69921875" style="57" customWidth="1"/>
    <col min="7" max="7" width="17" style="57" customWidth="1"/>
    <col min="8" max="8" width="20.69921875" style="57" customWidth="1"/>
    <col min="9" max="10" width="17" style="57" customWidth="1"/>
    <col min="11" max="11" width="29.69921875" style="57" customWidth="1"/>
    <col min="12" max="12" width="24.5" style="57" customWidth="1"/>
    <col min="13" max="13" width="24.69921875" style="57" customWidth="1"/>
    <col min="14" max="14" width="3.69921875" style="57" customWidth="1"/>
    <col min="15" max="15" width="26" style="57" customWidth="1"/>
    <col min="16" max="16" width="16.5" style="57" customWidth="1"/>
    <col min="17" max="17" width="16.69921875" style="57" customWidth="1"/>
    <col min="18" max="18" width="13.19921875" style="57" customWidth="1"/>
    <col min="19" max="21" width="17.69921875" style="57" customWidth="1"/>
    <col min="22" max="22" width="18.19921875" style="57" customWidth="1"/>
    <col min="23" max="23" width="17" style="57" customWidth="1"/>
    <col min="24" max="25" width="14.19921875" style="57" customWidth="1"/>
    <col min="26" max="16384" width="7.69921875" style="57"/>
  </cols>
  <sheetData>
    <row r="1" spans="1:18" ht="31.95" customHeight="1">
      <c r="B1" s="58"/>
      <c r="C1" s="324" t="s">
        <v>32</v>
      </c>
      <c r="D1" s="324"/>
      <c r="E1" s="324"/>
      <c r="F1" s="58"/>
      <c r="G1" s="58"/>
      <c r="H1" s="58"/>
      <c r="I1" s="58"/>
      <c r="J1" s="58"/>
      <c r="K1" s="58"/>
      <c r="L1" s="58" t="s">
        <v>78</v>
      </c>
      <c r="M1" s="60">
        <v>45385</v>
      </c>
    </row>
    <row r="2" spans="1:18" ht="28.2" customHeight="1">
      <c r="A2" s="61"/>
      <c r="C2" s="324"/>
      <c r="D2" s="324"/>
      <c r="E2" s="324"/>
      <c r="L2" s="62"/>
      <c r="M2" s="63"/>
      <c r="N2" s="9"/>
    </row>
    <row r="3" spans="1:18" ht="15.6">
      <c r="A3" s="61"/>
      <c r="C3" s="9" t="s">
        <v>37</v>
      </c>
      <c r="D3" s="64" t="s">
        <v>29</v>
      </c>
      <c r="E3" s="64"/>
      <c r="F3" s="9"/>
      <c r="G3" s="9"/>
      <c r="H3" s="65"/>
      <c r="I3" s="38" t="s">
        <v>80</v>
      </c>
      <c r="M3" s="61"/>
    </row>
    <row r="4" spans="1:18" ht="10.199999999999999" customHeight="1">
      <c r="A4" s="61"/>
      <c r="C4" s="9"/>
      <c r="D4" s="64"/>
      <c r="E4" s="64"/>
      <c r="F4" s="9"/>
      <c r="G4" s="9"/>
      <c r="H4" s="65"/>
      <c r="I4" s="38"/>
      <c r="M4" s="61"/>
    </row>
    <row r="5" spans="1:18" ht="33" customHeight="1">
      <c r="A5" s="61"/>
      <c r="C5" s="9" t="s">
        <v>38</v>
      </c>
      <c r="D5" s="333" t="s">
        <v>79</v>
      </c>
      <c r="E5" s="333"/>
      <c r="F5" s="333"/>
      <c r="G5" s="333"/>
      <c r="H5" s="65"/>
      <c r="I5" s="38"/>
      <c r="M5" s="61"/>
    </row>
    <row r="6" spans="1:18" ht="33" customHeight="1">
      <c r="A6" s="61"/>
      <c r="B6" s="58"/>
      <c r="C6" s="66"/>
      <c r="D6" s="67"/>
      <c r="E6" s="67"/>
      <c r="F6" s="67"/>
      <c r="G6" s="67"/>
      <c r="H6" s="68"/>
      <c r="I6" s="58"/>
      <c r="J6" s="58"/>
      <c r="K6" s="58"/>
      <c r="L6" s="58"/>
      <c r="M6" s="69"/>
    </row>
    <row r="7" spans="1:18" ht="28.2" customHeight="1">
      <c r="B7" s="58"/>
      <c r="C7" s="324" t="s">
        <v>91</v>
      </c>
      <c r="D7" s="324"/>
      <c r="E7" s="324"/>
      <c r="F7" s="70"/>
      <c r="G7" s="66"/>
      <c r="H7" s="66"/>
      <c r="I7" s="66"/>
      <c r="J7" s="66"/>
      <c r="K7" s="66"/>
      <c r="L7" s="66"/>
      <c r="M7" s="66"/>
      <c r="N7" s="9"/>
    </row>
    <row r="8" spans="1:18" ht="27" customHeight="1">
      <c r="A8" s="61"/>
      <c r="C8" s="324"/>
      <c r="D8" s="324"/>
      <c r="E8" s="324"/>
      <c r="F8" s="59"/>
      <c r="G8" s="9"/>
      <c r="H8" s="9"/>
      <c r="I8" s="9"/>
      <c r="J8" s="9"/>
      <c r="M8" s="71"/>
      <c r="N8" s="9"/>
    </row>
    <row r="9" spans="1:18" ht="64.95" customHeight="1">
      <c r="A9" s="61"/>
      <c r="C9" s="59"/>
      <c r="D9" s="59"/>
      <c r="E9" s="325" t="s">
        <v>146</v>
      </c>
      <c r="F9" s="325"/>
      <c r="G9" s="325"/>
      <c r="H9" s="325"/>
      <c r="I9" s="9"/>
      <c r="J9" s="9"/>
      <c r="K9" s="72" t="s">
        <v>142</v>
      </c>
      <c r="L9" s="72" t="s">
        <v>143</v>
      </c>
      <c r="M9" s="71"/>
      <c r="N9" s="9"/>
    </row>
    <row r="10" spans="1:18" ht="34.950000000000003" customHeight="1" thickBot="1">
      <c r="A10" s="61"/>
      <c r="C10" s="73"/>
      <c r="D10" s="74" t="s">
        <v>31</v>
      </c>
      <c r="E10" s="326"/>
      <c r="F10" s="327"/>
      <c r="G10" s="327"/>
      <c r="H10" s="328"/>
      <c r="I10" s="75"/>
      <c r="J10" s="76" t="s">
        <v>18</v>
      </c>
      <c r="K10" s="54"/>
      <c r="L10" s="77" t="str">
        <f t="shared" ref="L10:L15" si="0">IF(K10="","",VLOOKUP(K10,$D$197:$E$203,2,0))</f>
        <v/>
      </c>
      <c r="M10" s="61"/>
    </row>
    <row r="11" spans="1:18" ht="34.950000000000003" customHeight="1" thickBot="1">
      <c r="A11" s="61"/>
      <c r="C11" s="73"/>
      <c r="D11" s="74" t="s">
        <v>92</v>
      </c>
      <c r="E11" s="330"/>
      <c r="F11" s="331"/>
      <c r="G11" s="331"/>
      <c r="H11" s="332"/>
      <c r="I11" s="75"/>
      <c r="J11" s="76" t="s">
        <v>97</v>
      </c>
      <c r="K11" s="55"/>
      <c r="L11" s="77" t="str">
        <f t="shared" si="0"/>
        <v/>
      </c>
      <c r="M11" s="61"/>
    </row>
    <row r="12" spans="1:18" ht="34.950000000000003" customHeight="1" thickBot="1">
      <c r="A12" s="61"/>
      <c r="C12" s="73"/>
      <c r="D12" s="74" t="s">
        <v>93</v>
      </c>
      <c r="E12" s="330"/>
      <c r="F12" s="331"/>
      <c r="G12" s="331"/>
      <c r="H12" s="332"/>
      <c r="I12" s="75"/>
      <c r="J12" s="76" t="s">
        <v>98</v>
      </c>
      <c r="K12" s="55"/>
      <c r="L12" s="77" t="str">
        <f t="shared" si="0"/>
        <v/>
      </c>
      <c r="M12" s="61"/>
    </row>
    <row r="13" spans="1:18" ht="34.950000000000003" customHeight="1" thickBot="1">
      <c r="A13" s="61"/>
      <c r="C13" s="73"/>
      <c r="D13" s="74" t="s">
        <v>94</v>
      </c>
      <c r="E13" s="330"/>
      <c r="F13" s="331"/>
      <c r="G13" s="331"/>
      <c r="H13" s="332"/>
      <c r="I13" s="75"/>
      <c r="J13" s="76" t="s">
        <v>99</v>
      </c>
      <c r="K13" s="55"/>
      <c r="L13" s="77" t="str">
        <f t="shared" si="0"/>
        <v/>
      </c>
      <c r="M13" s="61"/>
    </row>
    <row r="14" spans="1:18" ht="34.950000000000003" customHeight="1" thickBot="1">
      <c r="A14" s="61"/>
      <c r="C14" s="73"/>
      <c r="D14" s="74" t="s">
        <v>95</v>
      </c>
      <c r="E14" s="330"/>
      <c r="F14" s="331"/>
      <c r="G14" s="331"/>
      <c r="H14" s="332"/>
      <c r="I14" s="75"/>
      <c r="J14" s="76" t="s">
        <v>100</v>
      </c>
      <c r="K14" s="55"/>
      <c r="L14" s="77" t="str">
        <f t="shared" si="0"/>
        <v/>
      </c>
      <c r="M14" s="61"/>
    </row>
    <row r="15" spans="1:18" ht="34.950000000000003" customHeight="1" thickBot="1">
      <c r="A15" s="61"/>
      <c r="C15" s="73"/>
      <c r="D15" s="74" t="s">
        <v>96</v>
      </c>
      <c r="E15" s="330"/>
      <c r="F15" s="331"/>
      <c r="G15" s="331"/>
      <c r="H15" s="332"/>
      <c r="I15" s="75"/>
      <c r="J15" s="76" t="s">
        <v>101</v>
      </c>
      <c r="K15" s="55"/>
      <c r="L15" s="77" t="str">
        <f t="shared" si="0"/>
        <v/>
      </c>
      <c r="M15" s="61"/>
    </row>
    <row r="16" spans="1:18" s="11" customFormat="1" ht="19.95" customHeight="1">
      <c r="A16" s="78"/>
      <c r="B16" s="79"/>
      <c r="C16" s="80"/>
      <c r="D16" s="80"/>
      <c r="E16" s="80"/>
      <c r="F16" s="81"/>
      <c r="G16" s="80"/>
      <c r="H16" s="80"/>
      <c r="I16" s="80"/>
      <c r="J16" s="80"/>
      <c r="K16" s="80"/>
      <c r="L16" s="80"/>
      <c r="M16" s="82"/>
      <c r="O16"/>
      <c r="P16"/>
      <c r="Q16"/>
      <c r="R16"/>
    </row>
    <row r="17" spans="2:25" s="11" customFormat="1" ht="28.2" customHeight="1">
      <c r="B17" s="58"/>
      <c r="C17" s="324" t="s">
        <v>48</v>
      </c>
      <c r="D17" s="329"/>
      <c r="E17" s="329"/>
      <c r="F17" s="83"/>
      <c r="G17" s="66"/>
      <c r="H17" s="66"/>
      <c r="I17" s="66"/>
      <c r="J17" s="66"/>
      <c r="K17" s="66"/>
      <c r="L17" s="66"/>
      <c r="M17" s="66"/>
      <c r="O17" s="57"/>
      <c r="P17" s="57"/>
      <c r="Q17" s="57"/>
      <c r="R17" s="57"/>
      <c r="S17" s="57"/>
      <c r="T17" s="57"/>
      <c r="U17" s="57"/>
    </row>
    <row r="18" spans="2:25" s="11" customFormat="1" ht="40.200000000000003" customHeight="1">
      <c r="B18" s="84"/>
      <c r="C18" s="324"/>
      <c r="D18" s="324"/>
      <c r="E18" s="324"/>
      <c r="F18" s="59"/>
      <c r="G18" s="9"/>
      <c r="H18" s="9"/>
      <c r="I18" s="9"/>
      <c r="J18" s="9"/>
      <c r="K18" s="9"/>
      <c r="L18" s="9"/>
      <c r="M18" s="71"/>
      <c r="O18"/>
      <c r="P18"/>
      <c r="Q18"/>
      <c r="R18"/>
    </row>
    <row r="19" spans="2:25" s="11" customFormat="1" ht="39" customHeight="1" thickBot="1">
      <c r="B19" s="85"/>
      <c r="C19" s="59"/>
      <c r="D19" s="86" t="s">
        <v>152</v>
      </c>
      <c r="H19" s="9"/>
      <c r="I19" s="9"/>
      <c r="J19" s="9"/>
      <c r="K19" s="9"/>
      <c r="L19" s="9"/>
      <c r="M19" s="71"/>
      <c r="O19" s="57"/>
      <c r="P19" s="57"/>
      <c r="Q19" s="57"/>
      <c r="R19" s="57"/>
      <c r="S19" s="57"/>
      <c r="T19" s="57"/>
      <c r="U19" s="57"/>
      <c r="V19" s="87"/>
      <c r="W19" s="87"/>
    </row>
    <row r="20" spans="2:25" s="11" customFormat="1" ht="64.2" customHeight="1" thickBot="1">
      <c r="B20" s="85"/>
      <c r="C20" s="59"/>
      <c r="D20" s="300" t="s">
        <v>87</v>
      </c>
      <c r="E20" s="318" t="s">
        <v>84</v>
      </c>
      <c r="F20" s="318"/>
      <c r="G20" s="318"/>
      <c r="H20" s="318"/>
      <c r="I20" s="318"/>
      <c r="J20" s="318"/>
      <c r="K20" s="52"/>
      <c r="L20" s="9"/>
      <c r="M20" s="71"/>
      <c r="O20"/>
      <c r="P20"/>
      <c r="Q20"/>
      <c r="R20"/>
      <c r="V20" s="87"/>
      <c r="W20" s="87"/>
    </row>
    <row r="21" spans="2:25" s="11" customFormat="1" ht="37.950000000000003" customHeight="1" thickBot="1">
      <c r="B21" s="85"/>
      <c r="C21" s="59"/>
      <c r="D21" s="300"/>
      <c r="E21" s="318" t="s">
        <v>81</v>
      </c>
      <c r="F21" s="318"/>
      <c r="G21" s="318"/>
      <c r="H21" s="318"/>
      <c r="I21" s="318"/>
      <c r="J21" s="318"/>
      <c r="K21" s="52"/>
      <c r="L21" s="9"/>
      <c r="M21" s="71"/>
      <c r="O21" s="57"/>
      <c r="P21" s="57"/>
      <c r="Q21" s="57"/>
      <c r="R21" s="57"/>
      <c r="S21" s="57"/>
      <c r="T21" s="57"/>
      <c r="U21" s="57"/>
      <c r="V21" s="87"/>
      <c r="W21" s="87"/>
    </row>
    <row r="22" spans="2:25" s="11" customFormat="1" ht="31.2" customHeight="1" thickBot="1">
      <c r="B22" s="85"/>
      <c r="C22" s="59"/>
      <c r="D22" s="300" t="s">
        <v>85</v>
      </c>
      <c r="E22" s="301"/>
      <c r="F22" s="301"/>
      <c r="G22" s="301"/>
      <c r="H22" s="301"/>
      <c r="I22" s="301"/>
      <c r="J22" s="301"/>
      <c r="K22" s="52"/>
      <c r="L22" s="9"/>
      <c r="M22" s="71"/>
      <c r="O22"/>
      <c r="P22"/>
      <c r="Q22"/>
      <c r="R22"/>
      <c r="V22" s="87"/>
      <c r="W22" s="87"/>
    </row>
    <row r="23" spans="2:25" s="11" customFormat="1" ht="49.2" customHeight="1" thickBot="1">
      <c r="B23" s="85"/>
      <c r="D23" s="302" t="s">
        <v>86</v>
      </c>
      <c r="E23" s="302"/>
      <c r="F23" s="302"/>
      <c r="G23" s="302"/>
      <c r="H23" s="302"/>
      <c r="I23" s="302"/>
      <c r="J23" s="302"/>
      <c r="K23" s="52"/>
      <c r="L23" s="9"/>
      <c r="M23" s="71"/>
    </row>
    <row r="24" spans="2:25" s="11" customFormat="1" ht="28.95" customHeight="1">
      <c r="B24" s="89"/>
      <c r="K24" s="9"/>
      <c r="L24" s="9"/>
      <c r="M24" s="71"/>
    </row>
    <row r="25" spans="2:25" s="11" customFormat="1" ht="28.95" customHeight="1">
      <c r="B25" s="89"/>
      <c r="D25" s="86" t="s">
        <v>151</v>
      </c>
      <c r="K25" s="9"/>
      <c r="L25" s="9"/>
      <c r="M25" s="71"/>
    </row>
    <row r="26" spans="2:25" s="11" customFormat="1" ht="34.200000000000003" customHeight="1">
      <c r="B26" s="89"/>
      <c r="D26" s="300" t="s">
        <v>145</v>
      </c>
      <c r="E26" s="300"/>
      <c r="F26" s="300"/>
      <c r="G26" s="300"/>
      <c r="H26" s="300"/>
      <c r="I26" s="300"/>
      <c r="J26" s="300"/>
      <c r="K26" s="338"/>
      <c r="L26" s="9"/>
      <c r="M26" s="71"/>
    </row>
    <row r="27" spans="2:25" s="11" customFormat="1" ht="34.200000000000003" customHeight="1">
      <c r="B27" s="89"/>
      <c r="D27" s="300"/>
      <c r="E27" s="300"/>
      <c r="F27" s="300"/>
      <c r="G27" s="300"/>
      <c r="H27" s="300"/>
      <c r="I27" s="300"/>
      <c r="J27" s="300"/>
      <c r="K27" s="338"/>
      <c r="L27" s="9"/>
      <c r="M27" s="71"/>
    </row>
    <row r="28" spans="2:25" s="11" customFormat="1" ht="34.200000000000003" customHeight="1">
      <c r="B28" s="89"/>
      <c r="D28" s="300"/>
      <c r="E28" s="300"/>
      <c r="F28" s="300"/>
      <c r="G28" s="300"/>
      <c r="H28" s="300"/>
      <c r="I28" s="300"/>
      <c r="J28" s="300"/>
      <c r="K28" s="338"/>
      <c r="L28" s="9"/>
      <c r="M28" s="71"/>
    </row>
    <row r="29" spans="2:25" s="11" customFormat="1" ht="34.200000000000003" customHeight="1">
      <c r="B29" s="89"/>
      <c r="D29" s="300"/>
      <c r="E29" s="300"/>
      <c r="F29" s="300"/>
      <c r="G29" s="300"/>
      <c r="H29" s="300"/>
      <c r="I29" s="300"/>
      <c r="J29" s="300"/>
      <c r="K29" s="338"/>
      <c r="L29" s="9"/>
      <c r="M29" s="71"/>
    </row>
    <row r="30" spans="2:25" s="11" customFormat="1" ht="34.200000000000003" customHeight="1">
      <c r="B30" s="89"/>
      <c r="D30" s="300"/>
      <c r="E30" s="300"/>
      <c r="F30" s="300"/>
      <c r="G30" s="300"/>
      <c r="H30" s="300"/>
      <c r="I30" s="300"/>
      <c r="J30" s="300"/>
      <c r="K30" s="338"/>
      <c r="L30" s="9"/>
      <c r="M30" s="71"/>
    </row>
    <row r="31" spans="2:25" s="11" customFormat="1" ht="49.2" customHeight="1">
      <c r="B31" s="89"/>
      <c r="D31" s="90" t="s">
        <v>135</v>
      </c>
      <c r="K31" s="9"/>
      <c r="L31" s="9"/>
      <c r="M31" s="71"/>
      <c r="O31" s="91" t="s">
        <v>141</v>
      </c>
      <c r="V31" s="91" t="s">
        <v>140</v>
      </c>
      <c r="W31" s="92"/>
    </row>
    <row r="32" spans="2:25" s="11" customFormat="1" ht="28.95" customHeight="1">
      <c r="B32" s="89"/>
      <c r="D32" s="11" t="s">
        <v>111</v>
      </c>
      <c r="E32" s="93" t="str">
        <f t="shared" ref="E32:E37" si="1">IF(E10="","",E10)</f>
        <v/>
      </c>
      <c r="F32" s="319"/>
      <c r="G32" s="319"/>
      <c r="H32" s="319"/>
      <c r="I32" s="319"/>
      <c r="J32" s="319"/>
      <c r="K32" s="9" t="str">
        <f t="shared" ref="K32:K37" si="2">L10</f>
        <v/>
      </c>
      <c r="L32" s="9"/>
      <c r="M32" s="71"/>
      <c r="P32" s="320" t="s">
        <v>159</v>
      </c>
      <c r="Q32" s="320"/>
      <c r="R32" s="320"/>
      <c r="S32" s="320" t="s">
        <v>160</v>
      </c>
      <c r="T32" s="320"/>
      <c r="U32" s="320"/>
      <c r="V32" s="320" t="s">
        <v>117</v>
      </c>
      <c r="W32" s="320"/>
      <c r="X32" s="320"/>
      <c r="Y32" s="320"/>
    </row>
    <row r="33" spans="2:25" s="11" customFormat="1" ht="28.95" customHeight="1">
      <c r="B33" s="89"/>
      <c r="D33" s="11" t="s">
        <v>112</v>
      </c>
      <c r="E33" s="93" t="str">
        <f t="shared" si="1"/>
        <v/>
      </c>
      <c r="F33" s="319"/>
      <c r="G33" s="319"/>
      <c r="H33" s="319"/>
      <c r="I33" s="319"/>
      <c r="J33" s="319"/>
      <c r="K33" s="9" t="str">
        <f t="shared" si="2"/>
        <v/>
      </c>
      <c r="L33" s="9"/>
      <c r="M33" s="71"/>
      <c r="O33" s="94" t="s">
        <v>148</v>
      </c>
      <c r="P33" s="316" t="s">
        <v>126</v>
      </c>
      <c r="Q33" s="316" t="s">
        <v>126</v>
      </c>
      <c r="R33" s="316" t="s">
        <v>126</v>
      </c>
      <c r="S33" s="316" t="s">
        <v>131</v>
      </c>
      <c r="T33" s="316" t="s">
        <v>131</v>
      </c>
      <c r="U33" s="316" t="s">
        <v>131</v>
      </c>
      <c r="V33" s="321" t="s">
        <v>148</v>
      </c>
      <c r="W33" s="303" t="s">
        <v>132</v>
      </c>
      <c r="X33" s="303" t="s">
        <v>133</v>
      </c>
      <c r="Y33" s="303" t="s">
        <v>134</v>
      </c>
    </row>
    <row r="34" spans="2:25" s="11" customFormat="1" ht="28.95" customHeight="1">
      <c r="B34" s="89"/>
      <c r="D34" s="11" t="s">
        <v>113</v>
      </c>
      <c r="E34" s="93" t="str">
        <f t="shared" si="1"/>
        <v/>
      </c>
      <c r="F34" s="319"/>
      <c r="G34" s="319"/>
      <c r="H34" s="319"/>
      <c r="I34" s="319"/>
      <c r="J34" s="319"/>
      <c r="K34" s="9" t="str">
        <f t="shared" si="2"/>
        <v/>
      </c>
      <c r="L34" s="9"/>
      <c r="M34" s="71"/>
      <c r="O34" s="98"/>
      <c r="P34" s="317"/>
      <c r="Q34" s="317"/>
      <c r="R34" s="317"/>
      <c r="S34" s="317"/>
      <c r="T34" s="317"/>
      <c r="U34" s="317"/>
      <c r="V34" s="322"/>
      <c r="W34" s="304"/>
      <c r="X34" s="304"/>
      <c r="Y34" s="304"/>
    </row>
    <row r="35" spans="2:25" s="11" customFormat="1" ht="28.95" customHeight="1">
      <c r="B35" s="89"/>
      <c r="D35" s="11" t="s">
        <v>114</v>
      </c>
      <c r="E35" s="93" t="str">
        <f t="shared" si="1"/>
        <v/>
      </c>
      <c r="F35" s="319"/>
      <c r="G35" s="319"/>
      <c r="H35" s="319"/>
      <c r="I35" s="319"/>
      <c r="J35" s="319"/>
      <c r="K35" s="9" t="str">
        <f t="shared" si="2"/>
        <v/>
      </c>
      <c r="L35" s="9"/>
      <c r="M35" s="71"/>
      <c r="O35" s="99"/>
      <c r="P35" s="99" t="s">
        <v>138</v>
      </c>
      <c r="Q35" s="99" t="s">
        <v>136</v>
      </c>
      <c r="R35" s="99" t="s">
        <v>137</v>
      </c>
      <c r="S35" s="99" t="s">
        <v>138</v>
      </c>
      <c r="T35" s="99" t="s">
        <v>136</v>
      </c>
      <c r="U35" s="99" t="s">
        <v>137</v>
      </c>
      <c r="V35" s="323"/>
      <c r="W35" s="305"/>
      <c r="X35" s="305"/>
      <c r="Y35" s="305"/>
    </row>
    <row r="36" spans="2:25" s="11" customFormat="1" ht="28.95" customHeight="1">
      <c r="B36" s="89"/>
      <c r="D36" s="11" t="s">
        <v>115</v>
      </c>
      <c r="E36" s="93" t="str">
        <f t="shared" si="1"/>
        <v/>
      </c>
      <c r="F36" s="319"/>
      <c r="G36" s="319"/>
      <c r="H36" s="319"/>
      <c r="I36" s="319"/>
      <c r="J36" s="319"/>
      <c r="K36" s="9" t="str">
        <f t="shared" si="2"/>
        <v/>
      </c>
      <c r="L36" s="9"/>
      <c r="M36" s="71"/>
      <c r="O36" s="100" t="s">
        <v>127</v>
      </c>
      <c r="P36" s="101">
        <v>0.7</v>
      </c>
      <c r="Q36" s="101">
        <v>0.7</v>
      </c>
      <c r="R36" s="101">
        <v>0.7</v>
      </c>
      <c r="S36" s="101">
        <v>0.5</v>
      </c>
      <c r="T36" s="101">
        <v>0.6</v>
      </c>
      <c r="U36" s="101">
        <v>0.7</v>
      </c>
      <c r="V36" s="100" t="s">
        <v>127</v>
      </c>
      <c r="W36" s="102">
        <v>0.4</v>
      </c>
      <c r="X36" s="102">
        <v>0.35</v>
      </c>
      <c r="Y36" s="102">
        <v>0.45</v>
      </c>
    </row>
    <row r="37" spans="2:25" s="11" customFormat="1" ht="28.95" customHeight="1">
      <c r="B37" s="89"/>
      <c r="D37" s="11" t="s">
        <v>116</v>
      </c>
      <c r="E37" s="93" t="str">
        <f t="shared" si="1"/>
        <v/>
      </c>
      <c r="F37" s="319"/>
      <c r="G37" s="319"/>
      <c r="H37" s="319"/>
      <c r="I37" s="319"/>
      <c r="J37" s="319"/>
      <c r="K37" s="9" t="str">
        <f t="shared" si="2"/>
        <v/>
      </c>
      <c r="L37" s="9"/>
      <c r="M37" s="71"/>
      <c r="O37" s="103" t="s">
        <v>128</v>
      </c>
      <c r="P37" s="101">
        <v>0.7</v>
      </c>
      <c r="Q37" s="101">
        <v>0.7</v>
      </c>
      <c r="R37" s="101">
        <v>0.7</v>
      </c>
      <c r="S37" s="101">
        <v>0.5</v>
      </c>
      <c r="T37" s="101">
        <v>0.6</v>
      </c>
      <c r="U37" s="101">
        <v>0.7</v>
      </c>
      <c r="V37" s="103" t="s">
        <v>128</v>
      </c>
      <c r="W37" s="102">
        <v>0.4</v>
      </c>
      <c r="X37" s="102">
        <v>0.35</v>
      </c>
      <c r="Y37" s="102">
        <v>0.45</v>
      </c>
    </row>
    <row r="38" spans="2:25" s="11" customFormat="1" ht="28.95" customHeight="1">
      <c r="B38" s="89"/>
      <c r="K38" s="9"/>
      <c r="L38" s="9"/>
      <c r="M38" s="71"/>
      <c r="O38" s="103" t="s">
        <v>129</v>
      </c>
      <c r="P38" s="101">
        <v>0.65</v>
      </c>
      <c r="Q38" s="101">
        <v>0.7</v>
      </c>
      <c r="R38" s="101">
        <v>0.7</v>
      </c>
      <c r="S38" s="101">
        <v>0.4</v>
      </c>
      <c r="T38" s="101">
        <v>0.5</v>
      </c>
      <c r="U38" s="101">
        <v>0.6</v>
      </c>
      <c r="V38" s="103" t="s">
        <v>129</v>
      </c>
      <c r="W38" s="102">
        <v>0.3</v>
      </c>
      <c r="X38" s="102">
        <v>0.25</v>
      </c>
      <c r="Y38" s="102">
        <v>0.35</v>
      </c>
    </row>
    <row r="39" spans="2:25" s="11" customFormat="1" ht="28.95" customHeight="1">
      <c r="B39" s="89"/>
      <c r="K39" s="9"/>
      <c r="L39" s="9"/>
      <c r="M39" s="71"/>
      <c r="O39" s="103" t="s">
        <v>130</v>
      </c>
      <c r="P39" s="101">
        <v>0.55000000000000004</v>
      </c>
      <c r="Q39" s="101">
        <v>0.65</v>
      </c>
      <c r="R39" s="101">
        <v>0.7</v>
      </c>
      <c r="S39" s="101">
        <v>0.3</v>
      </c>
      <c r="T39" s="101">
        <v>0.4</v>
      </c>
      <c r="U39" s="101">
        <v>0.5</v>
      </c>
      <c r="V39" s="103" t="s">
        <v>130</v>
      </c>
      <c r="W39" s="102">
        <v>0.2</v>
      </c>
      <c r="X39" s="102">
        <v>0.15</v>
      </c>
      <c r="Y39" s="102">
        <v>0.25</v>
      </c>
    </row>
    <row r="40" spans="2:25" s="11" customFormat="1" ht="28.95" customHeight="1">
      <c r="B40" s="89"/>
      <c r="D40" s="104" t="s">
        <v>149</v>
      </c>
      <c r="K40" s="9"/>
      <c r="L40" s="9"/>
      <c r="M40" s="71"/>
      <c r="O40" s="90" t="s">
        <v>139</v>
      </c>
      <c r="V40" s="92"/>
      <c r="W40" s="92"/>
    </row>
    <row r="41" spans="2:25" s="11" customFormat="1" ht="46.2" customHeight="1">
      <c r="B41" s="85"/>
      <c r="C41" s="59"/>
      <c r="E41" s="105" t="s">
        <v>122</v>
      </c>
      <c r="F41" s="13" t="s">
        <v>142</v>
      </c>
      <c r="G41" s="105" t="s">
        <v>183</v>
      </c>
      <c r="H41" s="105" t="s">
        <v>118</v>
      </c>
      <c r="I41" s="106" t="s">
        <v>119</v>
      </c>
      <c r="J41" s="106" t="s">
        <v>120</v>
      </c>
      <c r="K41" s="107" t="s">
        <v>49</v>
      </c>
      <c r="L41" s="107" t="s">
        <v>121</v>
      </c>
      <c r="M41" s="71"/>
      <c r="O41" s="108" t="s">
        <v>147</v>
      </c>
      <c r="P41" s="109" t="s">
        <v>125</v>
      </c>
      <c r="Q41" s="109" t="s">
        <v>125</v>
      </c>
      <c r="R41" s="108" t="s">
        <v>118</v>
      </c>
      <c r="S41" s="110" t="s">
        <v>119</v>
      </c>
      <c r="T41" s="110" t="s">
        <v>120</v>
      </c>
      <c r="U41" s="109" t="s">
        <v>49</v>
      </c>
      <c r="V41" s="110" t="s">
        <v>184</v>
      </c>
    </row>
    <row r="42" spans="2:25" s="11" customFormat="1" ht="64.95" customHeight="1">
      <c r="B42" s="85"/>
      <c r="D42" s="11" t="s">
        <v>111</v>
      </c>
      <c r="E42" s="88" t="str">
        <f t="shared" ref="E42:E47" si="3">IF(E10="","",E10)</f>
        <v/>
      </c>
      <c r="F42" s="88" t="str">
        <f t="shared" ref="F42:F47" si="4">IF(E32="","",K10)</f>
        <v/>
      </c>
      <c r="G42" s="229" t="s">
        <v>26</v>
      </c>
      <c r="H42" s="56"/>
      <c r="I42" s="56"/>
      <c r="J42" s="170"/>
      <c r="K42" s="56"/>
      <c r="L42" s="56"/>
      <c r="M42" s="71"/>
      <c r="O42" s="111" t="str">
        <f t="shared" ref="O42:O47" si="5">D42</f>
        <v>Wnioskodawca</v>
      </c>
      <c r="P42" s="112" t="str">
        <f t="shared" ref="P42:P47" si="6">IF(L10="","",L10)</f>
        <v/>
      </c>
      <c r="Q42" s="112" t="str">
        <f t="shared" ref="Q42:Q47" si="7">IF(K10="","",K10)</f>
        <v/>
      </c>
      <c r="R42" s="113">
        <f>IF(P42="",0%,K240)</f>
        <v>0</v>
      </c>
      <c r="S42" s="113">
        <f>IF(P42="",0%,K263)</f>
        <v>0</v>
      </c>
      <c r="T42" s="113">
        <f>IF(P42="",0%,L215)</f>
        <v>0</v>
      </c>
      <c r="U42" s="113">
        <f t="shared" ref="U42:U47" si="8">IF(P42="",0%,70%)</f>
        <v>0</v>
      </c>
      <c r="V42" s="113">
        <f t="shared" ref="V42:V47" si="9">IF(Q42="Jednostki naukowe",100%,0%)</f>
        <v>0</v>
      </c>
    </row>
    <row r="43" spans="2:25" s="11" customFormat="1" ht="33" customHeight="1">
      <c r="B43" s="85"/>
      <c r="D43" s="11" t="s">
        <v>112</v>
      </c>
      <c r="E43" s="88" t="str">
        <f t="shared" si="3"/>
        <v/>
      </c>
      <c r="F43" s="88" t="str">
        <f t="shared" si="4"/>
        <v/>
      </c>
      <c r="G43" s="56"/>
      <c r="H43" s="229" t="s">
        <v>199</v>
      </c>
      <c r="I43" s="229" t="s">
        <v>199</v>
      </c>
      <c r="J43" s="229" t="s">
        <v>199</v>
      </c>
      <c r="K43" s="56"/>
      <c r="L43" s="56"/>
      <c r="M43" s="71" t="str">
        <f>IF(OR(L199=1,L199=""),"OK","zły rodzaj pomocy")</f>
        <v>OK</v>
      </c>
      <c r="O43" s="111" t="str">
        <f t="shared" si="5"/>
        <v>Partner 1</v>
      </c>
      <c r="P43" s="112" t="str">
        <f t="shared" si="6"/>
        <v/>
      </c>
      <c r="Q43" s="112" t="str">
        <f t="shared" si="7"/>
        <v/>
      </c>
      <c r="R43" s="113" t="s">
        <v>199</v>
      </c>
      <c r="S43" s="113" t="s">
        <v>199</v>
      </c>
      <c r="T43" s="113" t="s">
        <v>199</v>
      </c>
      <c r="U43" s="113">
        <f t="shared" si="8"/>
        <v>0</v>
      </c>
      <c r="V43" s="113">
        <f t="shared" si="9"/>
        <v>0</v>
      </c>
    </row>
    <row r="44" spans="2:25" s="11" customFormat="1" ht="33" customHeight="1">
      <c r="B44" s="85"/>
      <c r="D44" s="11" t="s">
        <v>113</v>
      </c>
      <c r="E44" s="88" t="str">
        <f t="shared" si="3"/>
        <v/>
      </c>
      <c r="F44" s="88" t="str">
        <f t="shared" si="4"/>
        <v/>
      </c>
      <c r="G44" s="56"/>
      <c r="H44" s="229" t="s">
        <v>199</v>
      </c>
      <c r="I44" s="229" t="s">
        <v>199</v>
      </c>
      <c r="J44" s="229" t="s">
        <v>199</v>
      </c>
      <c r="K44" s="56"/>
      <c r="L44" s="56"/>
      <c r="M44" s="71" t="str">
        <f>IF(OR(L200=1,L200=""),"OK","zły rodzaj pomocy")</f>
        <v>OK</v>
      </c>
      <c r="O44" s="111" t="str">
        <f t="shared" si="5"/>
        <v>Partner 2</v>
      </c>
      <c r="P44" s="112" t="str">
        <f t="shared" si="6"/>
        <v/>
      </c>
      <c r="Q44" s="112" t="str">
        <f t="shared" si="7"/>
        <v/>
      </c>
      <c r="R44" s="113" t="s">
        <v>199</v>
      </c>
      <c r="S44" s="113" t="s">
        <v>199</v>
      </c>
      <c r="T44" s="113" t="s">
        <v>199</v>
      </c>
      <c r="U44" s="113">
        <f t="shared" si="8"/>
        <v>0</v>
      </c>
      <c r="V44" s="113">
        <f t="shared" si="9"/>
        <v>0</v>
      </c>
    </row>
    <row r="45" spans="2:25" s="11" customFormat="1" ht="33" customHeight="1">
      <c r="B45" s="85"/>
      <c r="D45" s="11" t="s">
        <v>114</v>
      </c>
      <c r="E45" s="88" t="str">
        <f t="shared" si="3"/>
        <v/>
      </c>
      <c r="F45" s="88" t="str">
        <f t="shared" si="4"/>
        <v/>
      </c>
      <c r="G45" s="56"/>
      <c r="H45" s="229" t="s">
        <v>199</v>
      </c>
      <c r="I45" s="229" t="s">
        <v>199</v>
      </c>
      <c r="J45" s="229" t="s">
        <v>199</v>
      </c>
      <c r="K45" s="56"/>
      <c r="L45" s="56"/>
      <c r="M45" s="71" t="str">
        <f>IF(OR(L201=1,L201=""),"OK","zły rodzaj pomocy")</f>
        <v>OK</v>
      </c>
      <c r="O45" s="111" t="str">
        <f t="shared" si="5"/>
        <v>Partner 3</v>
      </c>
      <c r="P45" s="112" t="str">
        <f t="shared" si="6"/>
        <v/>
      </c>
      <c r="Q45" s="112" t="str">
        <f t="shared" si="7"/>
        <v/>
      </c>
      <c r="R45" s="113" t="s">
        <v>199</v>
      </c>
      <c r="S45" s="113" t="s">
        <v>199</v>
      </c>
      <c r="T45" s="113" t="s">
        <v>199</v>
      </c>
      <c r="U45" s="113">
        <f t="shared" si="8"/>
        <v>0</v>
      </c>
      <c r="V45" s="113">
        <f t="shared" si="9"/>
        <v>0</v>
      </c>
    </row>
    <row r="46" spans="2:25" s="11" customFormat="1" ht="33" customHeight="1">
      <c r="B46" s="85"/>
      <c r="D46" s="11" t="s">
        <v>115</v>
      </c>
      <c r="E46" s="88" t="str">
        <f t="shared" si="3"/>
        <v/>
      </c>
      <c r="F46" s="88" t="str">
        <f t="shared" si="4"/>
        <v/>
      </c>
      <c r="G46" s="56"/>
      <c r="H46" s="229" t="s">
        <v>199</v>
      </c>
      <c r="I46" s="229" t="s">
        <v>199</v>
      </c>
      <c r="J46" s="229" t="s">
        <v>199</v>
      </c>
      <c r="K46" s="56"/>
      <c r="L46" s="56"/>
      <c r="M46" s="71" t="str">
        <f>IF(OR(L202=1,L202=""),"OK","zły rodzaj pomocy")</f>
        <v>OK</v>
      </c>
      <c r="O46" s="111" t="str">
        <f t="shared" si="5"/>
        <v>Partner 4</v>
      </c>
      <c r="P46" s="112" t="str">
        <f t="shared" si="6"/>
        <v/>
      </c>
      <c r="Q46" s="112" t="str">
        <f t="shared" si="7"/>
        <v/>
      </c>
      <c r="R46" s="113" t="s">
        <v>199</v>
      </c>
      <c r="S46" s="113" t="s">
        <v>199</v>
      </c>
      <c r="T46" s="113" t="s">
        <v>199</v>
      </c>
      <c r="U46" s="113">
        <f t="shared" si="8"/>
        <v>0</v>
      </c>
      <c r="V46" s="113">
        <f t="shared" si="9"/>
        <v>0</v>
      </c>
    </row>
    <row r="47" spans="2:25" s="11" customFormat="1" ht="33" customHeight="1">
      <c r="B47" s="114"/>
      <c r="C47" s="9"/>
      <c r="D47" s="11" t="s">
        <v>116</v>
      </c>
      <c r="E47" s="88" t="str">
        <f t="shared" si="3"/>
        <v/>
      </c>
      <c r="F47" s="88" t="str">
        <f t="shared" si="4"/>
        <v/>
      </c>
      <c r="G47" s="56"/>
      <c r="H47" s="229" t="s">
        <v>199</v>
      </c>
      <c r="I47" s="229" t="s">
        <v>199</v>
      </c>
      <c r="J47" s="229" t="s">
        <v>199</v>
      </c>
      <c r="K47" s="56"/>
      <c r="L47" s="56"/>
      <c r="M47" s="71" t="str">
        <f>IF(OR(L203=1,L203=""),"OK","zły rodzaj pomocy")</f>
        <v>OK</v>
      </c>
      <c r="O47" s="111" t="str">
        <f t="shared" si="5"/>
        <v>Partner 5</v>
      </c>
      <c r="P47" s="112" t="str">
        <f t="shared" si="6"/>
        <v/>
      </c>
      <c r="Q47" s="112" t="str">
        <f t="shared" si="7"/>
        <v/>
      </c>
      <c r="R47" s="113" t="s">
        <v>199</v>
      </c>
      <c r="S47" s="113" t="s">
        <v>199</v>
      </c>
      <c r="T47" s="113" t="s">
        <v>199</v>
      </c>
      <c r="U47" s="113">
        <f t="shared" si="8"/>
        <v>0</v>
      </c>
      <c r="V47" s="113">
        <f t="shared" si="9"/>
        <v>0</v>
      </c>
    </row>
    <row r="48" spans="2:25" s="11" customFormat="1" ht="33" customHeight="1">
      <c r="B48" s="85"/>
      <c r="D48" s="115"/>
      <c r="G48" s="12"/>
      <c r="H48" s="9"/>
      <c r="I48" s="9"/>
      <c r="J48" s="9"/>
      <c r="K48" s="9"/>
      <c r="L48" s="9"/>
      <c r="M48" s="71"/>
    </row>
    <row r="49" spans="1:15" s="11" customFormat="1" ht="48" customHeight="1">
      <c r="B49" s="85"/>
      <c r="E49" s="116" t="s">
        <v>123</v>
      </c>
      <c r="F49" s="171"/>
      <c r="G49" s="335" t="s">
        <v>124</v>
      </c>
      <c r="H49" s="336"/>
      <c r="I49" s="336"/>
      <c r="J49" s="336"/>
      <c r="K49" s="336"/>
      <c r="L49" s="336"/>
      <c r="M49" s="337"/>
    </row>
    <row r="50" spans="1:15" s="11" customFormat="1" ht="18" customHeight="1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2"/>
    </row>
    <row r="51" spans="1:15" s="11" customFormat="1" ht="28.2" customHeight="1">
      <c r="B51" s="80"/>
      <c r="C51" s="306" t="s">
        <v>35</v>
      </c>
      <c r="D51" s="306"/>
      <c r="E51" s="306"/>
      <c r="F51" s="306"/>
      <c r="G51" s="118"/>
      <c r="H51" s="66"/>
      <c r="I51" s="66"/>
      <c r="J51" s="66"/>
      <c r="K51" s="66"/>
      <c r="L51" s="66"/>
      <c r="M51" s="66"/>
      <c r="N51" s="9"/>
    </row>
    <row r="52" spans="1:15" s="11" customFormat="1" ht="28.2" customHeight="1">
      <c r="B52" s="89"/>
      <c r="C52" s="306"/>
      <c r="D52" s="306"/>
      <c r="E52" s="306"/>
      <c r="F52" s="306"/>
      <c r="G52" s="119"/>
      <c r="H52" s="9"/>
      <c r="I52" s="9"/>
      <c r="J52" s="9"/>
      <c r="K52" s="9"/>
      <c r="L52" s="9"/>
      <c r="M52" s="63"/>
      <c r="N52" s="9"/>
      <c r="O52" s="9"/>
    </row>
    <row r="53" spans="1:15" s="11" customFormat="1" ht="31.95" customHeight="1" thickBot="1">
      <c r="B53" s="89"/>
      <c r="G53" s="36" t="s">
        <v>17</v>
      </c>
      <c r="H53" s="36" t="s">
        <v>19</v>
      </c>
      <c r="I53" s="36" t="s">
        <v>6</v>
      </c>
      <c r="J53" s="36"/>
      <c r="K53" s="120"/>
      <c r="M53" s="121"/>
      <c r="N53" s="38"/>
      <c r="O53" s="39"/>
    </row>
    <row r="54" spans="1:15" s="11" customFormat="1" ht="27" customHeight="1" thickBot="1">
      <c r="B54" s="89"/>
      <c r="C54" s="122"/>
      <c r="D54" s="40" t="s">
        <v>23</v>
      </c>
      <c r="E54" s="123"/>
      <c r="F54" s="123"/>
      <c r="G54" s="124">
        <f>G76</f>
        <v>0</v>
      </c>
      <c r="H54" s="124">
        <f>H76</f>
        <v>0</v>
      </c>
      <c r="I54" s="125">
        <f>I76</f>
        <v>0</v>
      </c>
      <c r="J54" s="73"/>
      <c r="K54" s="73"/>
      <c r="L54" s="73"/>
      <c r="M54" s="121"/>
      <c r="N54" s="38"/>
      <c r="O54" s="38"/>
    </row>
    <row r="55" spans="1:15" s="11" customFormat="1" ht="24" customHeight="1">
      <c r="B55" s="89"/>
      <c r="D55" s="38" t="s">
        <v>24</v>
      </c>
      <c r="G55" s="126">
        <f>G88+G99+G106+G115</f>
        <v>0</v>
      </c>
      <c r="H55" s="126">
        <f>H88+H99+H106+H115</f>
        <v>0</v>
      </c>
      <c r="I55" s="126">
        <f>I88+I99+I106+I115</f>
        <v>0</v>
      </c>
      <c r="J55" s="73"/>
      <c r="K55" s="73"/>
      <c r="L55" s="73"/>
      <c r="M55" s="121"/>
      <c r="N55" s="38"/>
    </row>
    <row r="56" spans="1:15" s="11" customFormat="1" ht="28.2" customHeight="1">
      <c r="B56" s="89"/>
      <c r="D56" s="38" t="s">
        <v>25</v>
      </c>
      <c r="G56" s="126">
        <f>G74</f>
        <v>0</v>
      </c>
      <c r="H56" s="126">
        <f>H74</f>
        <v>0</v>
      </c>
      <c r="I56" s="126">
        <f>I74</f>
        <v>0</v>
      </c>
      <c r="J56" s="312"/>
      <c r="K56" s="312"/>
      <c r="L56" s="312"/>
      <c r="M56" s="313"/>
      <c r="N56" s="127"/>
    </row>
    <row r="57" spans="1:15" s="11" customFormat="1" ht="9" customHeight="1">
      <c r="B57" s="89"/>
      <c r="D57" s="38"/>
      <c r="G57" s="225" t="b">
        <f>G54=G55+G56</f>
        <v>1</v>
      </c>
      <c r="H57" s="225" t="b">
        <f>H54=H55+H56</f>
        <v>1</v>
      </c>
      <c r="I57" s="225" t="b">
        <f>I54=I55+I56</f>
        <v>1</v>
      </c>
      <c r="J57" s="73"/>
      <c r="K57" s="73"/>
      <c r="L57" s="73"/>
      <c r="M57" s="121"/>
      <c r="N57" s="38"/>
    </row>
    <row r="58" spans="1:15" s="11" customFormat="1" ht="28.2" customHeight="1">
      <c r="A58" s="78"/>
      <c r="B58" s="79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82"/>
    </row>
    <row r="59" spans="1:15" ht="28.2" customHeight="1">
      <c r="C59" s="324" t="s">
        <v>36</v>
      </c>
      <c r="D59" s="324"/>
      <c r="E59" s="324"/>
      <c r="F59" s="59"/>
      <c r="G59" s="9"/>
      <c r="H59" s="9"/>
      <c r="I59" s="9"/>
      <c r="J59" s="9"/>
      <c r="K59" s="9"/>
      <c r="L59" s="9"/>
      <c r="M59" s="9"/>
      <c r="N59" s="9"/>
    </row>
    <row r="60" spans="1:15" ht="28.2" customHeight="1">
      <c r="B60" s="84"/>
      <c r="C60" s="324"/>
      <c r="D60" s="324"/>
      <c r="E60" s="324"/>
      <c r="F60" s="128"/>
      <c r="G60" s="129"/>
      <c r="H60" s="129"/>
      <c r="I60" s="129"/>
      <c r="J60" s="129"/>
      <c r="K60" s="129"/>
      <c r="L60" s="129"/>
      <c r="M60" s="63"/>
      <c r="N60" s="9"/>
    </row>
    <row r="61" spans="1:15" s="11" customFormat="1" ht="63" customHeight="1">
      <c r="B61" s="89"/>
      <c r="C61" s="80"/>
      <c r="D61" s="308" t="s">
        <v>41</v>
      </c>
      <c r="E61" s="308"/>
      <c r="F61" s="41" t="s">
        <v>42</v>
      </c>
      <c r="G61" s="41" t="s">
        <v>17</v>
      </c>
      <c r="H61" s="41" t="s">
        <v>19</v>
      </c>
      <c r="I61" s="41" t="s">
        <v>6</v>
      </c>
      <c r="J61" s="41" t="s">
        <v>10</v>
      </c>
      <c r="K61" s="41" t="s">
        <v>20</v>
      </c>
      <c r="L61" s="207"/>
      <c r="M61" s="130"/>
      <c r="N61" s="36"/>
    </row>
    <row r="62" spans="1:15" s="11" customFormat="1" ht="22.2" customHeight="1">
      <c r="B62" s="89"/>
      <c r="C62" s="202" t="s">
        <v>1</v>
      </c>
      <c r="D62" s="202" t="s">
        <v>102</v>
      </c>
      <c r="E62" s="202"/>
      <c r="F62" s="218" t="s">
        <v>102</v>
      </c>
      <c r="G62" s="203">
        <f t="shared" ref="G62:I67" si="10">G81+G92</f>
        <v>0</v>
      </c>
      <c r="H62" s="203">
        <f t="shared" si="10"/>
        <v>0</v>
      </c>
      <c r="I62" s="203">
        <f t="shared" si="10"/>
        <v>0</v>
      </c>
      <c r="J62" s="204" t="e">
        <f t="shared" ref="J62:J74" si="11">H62/$H$76</f>
        <v>#DIV/0!</v>
      </c>
      <c r="K62" s="205" t="s">
        <v>21</v>
      </c>
      <c r="L62" s="206" t="s">
        <v>164</v>
      </c>
      <c r="M62" s="132"/>
      <c r="N62" s="73"/>
    </row>
    <row r="63" spans="1:15" s="11" customFormat="1" ht="22.2" customHeight="1">
      <c r="B63" s="89"/>
      <c r="C63" s="202" t="s">
        <v>2</v>
      </c>
      <c r="D63" s="202" t="s">
        <v>177</v>
      </c>
      <c r="E63" s="202"/>
      <c r="F63" s="218" t="s">
        <v>44</v>
      </c>
      <c r="G63" s="203">
        <f t="shared" si="10"/>
        <v>0</v>
      </c>
      <c r="H63" s="203">
        <f t="shared" si="10"/>
        <v>0</v>
      </c>
      <c r="I63" s="203">
        <f t="shared" si="10"/>
        <v>0</v>
      </c>
      <c r="J63" s="204" t="e">
        <f t="shared" si="11"/>
        <v>#DIV/0!</v>
      </c>
      <c r="K63" s="205" t="s">
        <v>21</v>
      </c>
      <c r="L63" s="206" t="s">
        <v>164</v>
      </c>
      <c r="M63" s="132"/>
      <c r="N63" s="73"/>
    </row>
    <row r="64" spans="1:15" s="11" customFormat="1" ht="22.2" customHeight="1">
      <c r="B64" s="89"/>
      <c r="C64" s="202" t="s">
        <v>3</v>
      </c>
      <c r="D64" s="202" t="s">
        <v>178</v>
      </c>
      <c r="E64" s="202"/>
      <c r="F64" s="218" t="s">
        <v>44</v>
      </c>
      <c r="G64" s="203">
        <f t="shared" si="10"/>
        <v>0</v>
      </c>
      <c r="H64" s="203">
        <f t="shared" si="10"/>
        <v>0</v>
      </c>
      <c r="I64" s="203">
        <f t="shared" si="10"/>
        <v>0</v>
      </c>
      <c r="J64" s="204" t="e">
        <f t="shared" si="11"/>
        <v>#DIV/0!</v>
      </c>
      <c r="K64" s="205" t="s">
        <v>21</v>
      </c>
      <c r="L64" s="206" t="s">
        <v>164</v>
      </c>
      <c r="M64" s="132"/>
      <c r="N64" s="73"/>
    </row>
    <row r="65" spans="2:15" s="11" customFormat="1" ht="22.2" customHeight="1">
      <c r="B65" s="89"/>
      <c r="C65" s="202" t="s">
        <v>162</v>
      </c>
      <c r="D65" s="202" t="s">
        <v>180</v>
      </c>
      <c r="E65" s="202"/>
      <c r="F65" s="218" t="s">
        <v>158</v>
      </c>
      <c r="G65" s="203">
        <f t="shared" si="10"/>
        <v>0</v>
      </c>
      <c r="H65" s="203">
        <f t="shared" si="10"/>
        <v>0</v>
      </c>
      <c r="I65" s="203">
        <f t="shared" si="10"/>
        <v>0</v>
      </c>
      <c r="J65" s="204" t="e">
        <f t="shared" si="11"/>
        <v>#DIV/0!</v>
      </c>
      <c r="K65" s="205" t="s">
        <v>21</v>
      </c>
      <c r="L65" s="206" t="s">
        <v>164</v>
      </c>
      <c r="M65" s="132"/>
      <c r="N65" s="73"/>
    </row>
    <row r="66" spans="2:15" s="11" customFormat="1" ht="22.2" customHeight="1">
      <c r="B66" s="89"/>
      <c r="C66" s="202" t="s">
        <v>161</v>
      </c>
      <c r="D66" s="202" t="s">
        <v>181</v>
      </c>
      <c r="E66" s="202"/>
      <c r="F66" s="218" t="s">
        <v>158</v>
      </c>
      <c r="G66" s="203">
        <f t="shared" si="10"/>
        <v>0</v>
      </c>
      <c r="H66" s="203">
        <f t="shared" si="10"/>
        <v>0</v>
      </c>
      <c r="I66" s="203">
        <f t="shared" si="10"/>
        <v>0</v>
      </c>
      <c r="J66" s="204" t="e">
        <f t="shared" si="11"/>
        <v>#DIV/0!</v>
      </c>
      <c r="K66" s="205" t="s">
        <v>21</v>
      </c>
      <c r="L66" s="206" t="s">
        <v>164</v>
      </c>
      <c r="M66" s="132"/>
      <c r="N66" s="73"/>
    </row>
    <row r="67" spans="2:15" s="11" customFormat="1" ht="22.2" customHeight="1">
      <c r="B67" s="89"/>
      <c r="C67" s="202" t="s">
        <v>40</v>
      </c>
      <c r="D67" s="202" t="s">
        <v>198</v>
      </c>
      <c r="E67" s="202"/>
      <c r="F67" s="218" t="s">
        <v>0</v>
      </c>
      <c r="G67" s="203">
        <f t="shared" si="10"/>
        <v>0</v>
      </c>
      <c r="H67" s="203">
        <f t="shared" si="10"/>
        <v>0</v>
      </c>
      <c r="I67" s="203">
        <f t="shared" si="10"/>
        <v>0</v>
      </c>
      <c r="J67" s="204" t="e">
        <f t="shared" si="11"/>
        <v>#DIV/0!</v>
      </c>
      <c r="K67" s="205" t="s">
        <v>21</v>
      </c>
      <c r="L67" s="206" t="s">
        <v>164</v>
      </c>
      <c r="M67" s="132"/>
      <c r="N67" s="73"/>
    </row>
    <row r="68" spans="2:15" s="11" customFormat="1" ht="15.6">
      <c r="B68" s="89"/>
      <c r="C68" s="197" t="s">
        <v>43</v>
      </c>
      <c r="D68" s="197" t="s">
        <v>5</v>
      </c>
      <c r="E68" s="197"/>
      <c r="F68" s="219" t="s">
        <v>5</v>
      </c>
      <c r="G68" s="198">
        <f t="shared" ref="G68:I69" si="12">G103</f>
        <v>0</v>
      </c>
      <c r="H68" s="198">
        <f t="shared" si="12"/>
        <v>0</v>
      </c>
      <c r="I68" s="198">
        <f t="shared" si="12"/>
        <v>0</v>
      </c>
      <c r="J68" s="199" t="e">
        <f t="shared" si="11"/>
        <v>#DIV/0!</v>
      </c>
      <c r="K68" s="200" t="s">
        <v>21</v>
      </c>
      <c r="L68" s="201" t="s">
        <v>117</v>
      </c>
      <c r="M68" s="132"/>
      <c r="N68" s="73"/>
    </row>
    <row r="69" spans="2:15" s="11" customFormat="1" ht="43.95" customHeight="1">
      <c r="B69" s="89"/>
      <c r="C69" s="197" t="s">
        <v>196</v>
      </c>
      <c r="D69" s="197" t="s">
        <v>0</v>
      </c>
      <c r="E69" s="197"/>
      <c r="F69" s="221" t="s">
        <v>0</v>
      </c>
      <c r="G69" s="198">
        <f t="shared" si="12"/>
        <v>0</v>
      </c>
      <c r="H69" s="198">
        <f t="shared" si="12"/>
        <v>0</v>
      </c>
      <c r="I69" s="198">
        <f t="shared" si="12"/>
        <v>0</v>
      </c>
      <c r="J69" s="199" t="e">
        <f t="shared" si="11"/>
        <v>#DIV/0!</v>
      </c>
      <c r="K69" s="200" t="s">
        <v>21</v>
      </c>
      <c r="L69" s="201" t="s">
        <v>117</v>
      </c>
      <c r="M69" s="132"/>
      <c r="N69" s="73"/>
    </row>
    <row r="70" spans="2:15" s="11" customFormat="1" ht="22.2" customHeight="1">
      <c r="B70" s="89"/>
      <c r="C70" s="202" t="s">
        <v>200</v>
      </c>
      <c r="D70" s="202" t="s">
        <v>179</v>
      </c>
      <c r="E70" s="202"/>
      <c r="F70" s="220" t="s">
        <v>44</v>
      </c>
      <c r="G70" s="203">
        <f t="shared" ref="G70:I71" si="13">G110</f>
        <v>0</v>
      </c>
      <c r="H70" s="203">
        <f t="shared" si="13"/>
        <v>0</v>
      </c>
      <c r="I70" s="203">
        <f t="shared" si="13"/>
        <v>0</v>
      </c>
      <c r="J70" s="204" t="e">
        <f t="shared" si="11"/>
        <v>#DIV/0!</v>
      </c>
      <c r="K70" s="205" t="s">
        <v>21</v>
      </c>
      <c r="L70" s="206" t="s">
        <v>170</v>
      </c>
      <c r="M70" s="132"/>
      <c r="N70" s="73"/>
    </row>
    <row r="71" spans="2:15" s="11" customFormat="1" ht="22.2" customHeight="1">
      <c r="B71" s="89"/>
      <c r="C71" s="202" t="s">
        <v>163</v>
      </c>
      <c r="D71" s="202" t="s">
        <v>194</v>
      </c>
      <c r="E71" s="202"/>
      <c r="F71" s="220" t="s">
        <v>44</v>
      </c>
      <c r="G71" s="203">
        <f t="shared" si="13"/>
        <v>0</v>
      </c>
      <c r="H71" s="203">
        <f t="shared" si="13"/>
        <v>0</v>
      </c>
      <c r="I71" s="203">
        <f t="shared" si="13"/>
        <v>0</v>
      </c>
      <c r="J71" s="204" t="e">
        <f t="shared" si="11"/>
        <v>#DIV/0!</v>
      </c>
      <c r="K71" s="205" t="s">
        <v>21</v>
      </c>
      <c r="L71" s="206" t="s">
        <v>170</v>
      </c>
      <c r="M71" s="132"/>
      <c r="N71" s="73"/>
    </row>
    <row r="72" spans="2:15" s="11" customFormat="1" ht="22.2" customHeight="1">
      <c r="B72" s="89"/>
      <c r="C72" s="202" t="s">
        <v>167</v>
      </c>
      <c r="D72" s="202" t="s">
        <v>195</v>
      </c>
      <c r="E72" s="202"/>
      <c r="F72" s="220" t="s">
        <v>44</v>
      </c>
      <c r="G72" s="203">
        <f>G112</f>
        <v>0</v>
      </c>
      <c r="H72" s="203">
        <f t="shared" ref="H72:I72" si="14">H112</f>
        <v>0</v>
      </c>
      <c r="I72" s="203">
        <f t="shared" si="14"/>
        <v>0</v>
      </c>
      <c r="J72" s="204" t="e">
        <f t="shared" si="11"/>
        <v>#DIV/0!</v>
      </c>
      <c r="K72" s="205" t="s">
        <v>21</v>
      </c>
      <c r="L72" s="206" t="s">
        <v>170</v>
      </c>
      <c r="M72" s="132"/>
      <c r="N72" s="73"/>
    </row>
    <row r="73" spans="2:15" s="11" customFormat="1" ht="22.2" customHeight="1">
      <c r="B73" s="89"/>
      <c r="C73" s="202" t="s">
        <v>169</v>
      </c>
      <c r="D73" s="202" t="s">
        <v>317</v>
      </c>
      <c r="E73" s="202"/>
      <c r="F73" s="220" t="s">
        <v>44</v>
      </c>
      <c r="G73" s="203">
        <f>G113</f>
        <v>0</v>
      </c>
      <c r="H73" s="203">
        <f t="shared" ref="H73:I73" si="15">H113</f>
        <v>0</v>
      </c>
      <c r="I73" s="203">
        <f t="shared" si="15"/>
        <v>0</v>
      </c>
      <c r="J73" s="204" t="e">
        <f t="shared" si="11"/>
        <v>#DIV/0!</v>
      </c>
      <c r="K73" s="205" t="s">
        <v>21</v>
      </c>
      <c r="L73" s="206" t="s">
        <v>170</v>
      </c>
      <c r="M73" s="132"/>
      <c r="N73" s="73"/>
    </row>
    <row r="74" spans="2:15" s="11" customFormat="1" ht="22.2" customHeight="1">
      <c r="B74" s="89"/>
      <c r="C74" s="197" t="s">
        <v>318</v>
      </c>
      <c r="D74" s="197" t="s">
        <v>30</v>
      </c>
      <c r="E74" s="197"/>
      <c r="F74" s="219" t="s">
        <v>30</v>
      </c>
      <c r="G74" s="198">
        <f>G120</f>
        <v>0</v>
      </c>
      <c r="H74" s="198">
        <f>H120</f>
        <v>0</v>
      </c>
      <c r="I74" s="198">
        <f>I120</f>
        <v>0</v>
      </c>
      <c r="J74" s="199" t="e">
        <f t="shared" si="11"/>
        <v>#DIV/0!</v>
      </c>
      <c r="K74" s="200" t="s">
        <v>22</v>
      </c>
      <c r="L74" s="201" t="s">
        <v>212</v>
      </c>
      <c r="M74" s="132"/>
      <c r="N74" s="73"/>
    </row>
    <row r="75" spans="2:15" s="11" customFormat="1" ht="9" customHeight="1" thickBot="1">
      <c r="B75" s="89"/>
      <c r="D75" s="17"/>
      <c r="E75" s="17"/>
      <c r="F75" s="17"/>
      <c r="G75" s="17"/>
      <c r="H75" s="17"/>
      <c r="I75" s="17"/>
      <c r="J75" s="17"/>
      <c r="K75" s="17"/>
      <c r="L75" s="133"/>
      <c r="M75" s="78"/>
    </row>
    <row r="76" spans="2:15" s="11" customFormat="1" ht="34.950000000000003" customHeight="1" thickBot="1">
      <c r="B76" s="89"/>
      <c r="D76" s="45" t="s">
        <v>23</v>
      </c>
      <c r="E76" s="40"/>
      <c r="F76" s="40"/>
      <c r="G76" s="46">
        <f>SUM(G62:G74)</f>
        <v>0</v>
      </c>
      <c r="H76" s="46">
        <f>SUM(H62:H74)</f>
        <v>0</v>
      </c>
      <c r="I76" s="47">
        <f>SUM(I62:I74)</f>
        <v>0</v>
      </c>
      <c r="J76" s="134" t="e">
        <f>SUM(J62:J75)</f>
        <v>#DIV/0!</v>
      </c>
      <c r="M76" s="78"/>
      <c r="O76" s="135"/>
    </row>
    <row r="77" spans="2:15" s="11" customFormat="1" ht="34.950000000000003" customHeight="1">
      <c r="B77" s="89"/>
      <c r="D77" s="38"/>
      <c r="E77" s="38"/>
      <c r="F77" s="38"/>
      <c r="G77" s="224" t="b">
        <f>G76=SUM(G88,G99,G106,G115,G122)</f>
        <v>1</v>
      </c>
      <c r="H77" s="224" t="b">
        <f>H76=SUM(H88,H99,H106,H115,H122)</f>
        <v>1</v>
      </c>
      <c r="I77" s="224" t="b">
        <f>I76=SUM(I88,I99,I106,I115,I122)</f>
        <v>1</v>
      </c>
      <c r="J77" s="224" t="e">
        <f>J76=SUM(J88,J99,J106,J115,J122)</f>
        <v>#DIV/0!</v>
      </c>
      <c r="M77" s="78"/>
      <c r="O77" s="135"/>
    </row>
    <row r="78" spans="2:15" s="11" customFormat="1" ht="34.950000000000003" customHeight="1">
      <c r="B78" s="89"/>
      <c r="C78" s="177" t="s">
        <v>52</v>
      </c>
      <c r="D78" s="38"/>
      <c r="E78" s="38"/>
      <c r="F78" s="38"/>
      <c r="G78" s="48"/>
      <c r="H78" s="48"/>
      <c r="I78" s="48"/>
      <c r="J78" s="134"/>
      <c r="M78" s="78"/>
      <c r="O78" s="135"/>
    </row>
    <row r="79" spans="2:15" s="11" customFormat="1" ht="21" customHeight="1">
      <c r="B79" s="89"/>
      <c r="C79" s="178" t="s">
        <v>173</v>
      </c>
      <c r="D79" s="38"/>
      <c r="E79" s="38"/>
      <c r="F79" s="38"/>
      <c r="G79" s="48"/>
      <c r="H79" s="48"/>
      <c r="I79" s="48"/>
      <c r="J79" s="134"/>
      <c r="M79" s="78"/>
      <c r="O79" s="135"/>
    </row>
    <row r="80" spans="2:15" s="11" customFormat="1" ht="25.95" customHeight="1">
      <c r="B80" s="89"/>
      <c r="C80" s="80"/>
      <c r="D80" s="308" t="s">
        <v>41</v>
      </c>
      <c r="E80" s="308"/>
      <c r="F80" s="41" t="s">
        <v>42</v>
      </c>
      <c r="G80" s="41" t="s">
        <v>17</v>
      </c>
      <c r="H80" s="41" t="s">
        <v>19</v>
      </c>
      <c r="I80" s="41" t="s">
        <v>6</v>
      </c>
      <c r="J80" s="41" t="s">
        <v>10</v>
      </c>
      <c r="K80" s="41" t="s">
        <v>20</v>
      </c>
      <c r="M80" s="78"/>
    </row>
    <row r="81" spans="2:15" s="11" customFormat="1" ht="25.2" customHeight="1">
      <c r="B81" s="89"/>
      <c r="C81" s="180" t="s">
        <v>1</v>
      </c>
      <c r="D81" s="180" t="s">
        <v>102</v>
      </c>
      <c r="E81" s="180"/>
      <c r="F81" s="180" t="s">
        <v>102</v>
      </c>
      <c r="G81" s="181">
        <f>'Badania przemysłowe'!C2</f>
        <v>0</v>
      </c>
      <c r="H81" s="181">
        <f>'Badania przemysłowe'!D2</f>
        <v>0</v>
      </c>
      <c r="I81" s="181">
        <f>'Badania przemysłowe'!E2</f>
        <v>0</v>
      </c>
      <c r="J81" s="42" t="e">
        <f t="shared" ref="J81:J86" si="16">H81/$H$76</f>
        <v>#DIV/0!</v>
      </c>
      <c r="K81" s="131" t="s">
        <v>21</v>
      </c>
      <c r="M81" s="78"/>
    </row>
    <row r="82" spans="2:15" s="11" customFormat="1" ht="25.2" customHeight="1">
      <c r="B82" s="89"/>
      <c r="C82" s="180" t="s">
        <v>2</v>
      </c>
      <c r="D82" s="180" t="s">
        <v>177</v>
      </c>
      <c r="E82" s="180"/>
      <c r="F82" s="180" t="s">
        <v>44</v>
      </c>
      <c r="G82" s="181">
        <f>'Badania przemysłowe'!C3</f>
        <v>0</v>
      </c>
      <c r="H82" s="181">
        <f>'Badania przemysłowe'!D3</f>
        <v>0</v>
      </c>
      <c r="I82" s="181">
        <f>'Badania przemysłowe'!E3</f>
        <v>0</v>
      </c>
      <c r="J82" s="42" t="e">
        <f t="shared" si="16"/>
        <v>#DIV/0!</v>
      </c>
      <c r="K82" s="131" t="s">
        <v>21</v>
      </c>
      <c r="M82" s="78"/>
    </row>
    <row r="83" spans="2:15" s="11" customFormat="1" ht="25.2" customHeight="1">
      <c r="B83" s="89"/>
      <c r="C83" s="180" t="s">
        <v>3</v>
      </c>
      <c r="D83" s="180" t="s">
        <v>178</v>
      </c>
      <c r="E83" s="208"/>
      <c r="F83" s="180" t="s">
        <v>44</v>
      </c>
      <c r="G83" s="181">
        <f>'Badania przemysłowe'!C4</f>
        <v>0</v>
      </c>
      <c r="H83" s="181">
        <f>'Badania przemysłowe'!D4</f>
        <v>0</v>
      </c>
      <c r="I83" s="181">
        <f>'Badania przemysłowe'!E4</f>
        <v>0</v>
      </c>
      <c r="J83" s="42" t="e">
        <f t="shared" si="16"/>
        <v>#DIV/0!</v>
      </c>
      <c r="K83" s="131" t="s">
        <v>21</v>
      </c>
      <c r="M83" s="78"/>
    </row>
    <row r="84" spans="2:15" s="11" customFormat="1" ht="25.2" customHeight="1">
      <c r="B84" s="89"/>
      <c r="C84" s="180" t="s">
        <v>4</v>
      </c>
      <c r="D84" s="180" t="s">
        <v>180</v>
      </c>
      <c r="E84" s="180"/>
      <c r="F84" s="180" t="s">
        <v>158</v>
      </c>
      <c r="G84" s="181">
        <f>'Badania przemysłowe'!C5</f>
        <v>0</v>
      </c>
      <c r="H84" s="181">
        <f>'Badania przemysłowe'!D5</f>
        <v>0</v>
      </c>
      <c r="I84" s="181">
        <f>'Badania przemysłowe'!E5</f>
        <v>0</v>
      </c>
      <c r="J84" s="42" t="e">
        <f t="shared" si="16"/>
        <v>#DIV/0!</v>
      </c>
      <c r="K84" s="131" t="s">
        <v>21</v>
      </c>
      <c r="M84" s="78"/>
    </row>
    <row r="85" spans="2:15" s="11" customFormat="1" ht="25.2" customHeight="1">
      <c r="B85" s="89"/>
      <c r="C85" s="180" t="s">
        <v>51</v>
      </c>
      <c r="D85" s="180" t="s">
        <v>181</v>
      </c>
      <c r="E85" s="180"/>
      <c r="F85" s="180" t="s">
        <v>158</v>
      </c>
      <c r="G85" s="181">
        <f>'Badania przemysłowe'!C6</f>
        <v>0</v>
      </c>
      <c r="H85" s="181">
        <f>'Badania przemysłowe'!D6</f>
        <v>0</v>
      </c>
      <c r="I85" s="181">
        <f>'Badania przemysłowe'!E6</f>
        <v>0</v>
      </c>
      <c r="J85" s="42" t="e">
        <f t="shared" si="16"/>
        <v>#DIV/0!</v>
      </c>
      <c r="K85" s="131" t="s">
        <v>21</v>
      </c>
      <c r="M85" s="78"/>
    </row>
    <row r="86" spans="2:15" s="11" customFormat="1" ht="35.25" customHeight="1">
      <c r="B86" s="89"/>
      <c r="C86" s="180" t="s">
        <v>197</v>
      </c>
      <c r="D86" s="180" t="s">
        <v>198</v>
      </c>
      <c r="E86" s="180"/>
      <c r="F86" s="208" t="s">
        <v>0</v>
      </c>
      <c r="G86" s="181">
        <f>'Badania przemysłowe'!C7</f>
        <v>0</v>
      </c>
      <c r="H86" s="181">
        <f>'Badania przemysłowe'!D7</f>
        <v>0</v>
      </c>
      <c r="I86" s="181">
        <f>'Badania przemysłowe'!E7</f>
        <v>0</v>
      </c>
      <c r="J86" s="42" t="e">
        <f t="shared" si="16"/>
        <v>#DIV/0!</v>
      </c>
      <c r="K86" s="131" t="s">
        <v>21</v>
      </c>
      <c r="M86" s="78"/>
    </row>
    <row r="87" spans="2:15" s="11" customFormat="1" ht="12" customHeight="1" thickBot="1">
      <c r="B87" s="89"/>
      <c r="D87" s="17"/>
      <c r="E87" s="17"/>
      <c r="F87" s="17"/>
      <c r="G87" s="50"/>
      <c r="H87" s="50"/>
      <c r="I87" s="50"/>
      <c r="J87" s="43"/>
      <c r="K87" s="133"/>
      <c r="M87" s="78"/>
      <c r="O87" s="135"/>
    </row>
    <row r="88" spans="2:15" s="11" customFormat="1" ht="25.95" customHeight="1" thickBot="1">
      <c r="B88" s="89"/>
      <c r="D88" s="45" t="s">
        <v>168</v>
      </c>
      <c r="E88" s="40"/>
      <c r="F88" s="40"/>
      <c r="G88" s="46">
        <f>SUM(G81:G86)</f>
        <v>0</v>
      </c>
      <c r="H88" s="46">
        <f>SUM(H81:H86)</f>
        <v>0</v>
      </c>
      <c r="I88" s="47">
        <f>SUM(I81:I86)</f>
        <v>0</v>
      </c>
      <c r="J88" s="134" t="e">
        <f>SUM(J81:J87)</f>
        <v>#DIV/0!</v>
      </c>
      <c r="M88" s="78"/>
      <c r="O88" s="135"/>
    </row>
    <row r="89" spans="2:15" s="11" customFormat="1" ht="34.950000000000003" customHeight="1">
      <c r="B89" s="89"/>
      <c r="C89" s="176" t="s">
        <v>52</v>
      </c>
      <c r="D89" s="38"/>
      <c r="E89" s="38"/>
      <c r="F89" s="38"/>
      <c r="G89" s="48"/>
      <c r="H89" s="48"/>
      <c r="I89" s="48"/>
      <c r="J89" s="134"/>
      <c r="M89" s="78"/>
      <c r="O89" s="135"/>
    </row>
    <row r="90" spans="2:15" s="11" customFormat="1" ht="22.2" customHeight="1">
      <c r="B90" s="89"/>
      <c r="C90" s="179" t="s">
        <v>321</v>
      </c>
      <c r="D90" s="38"/>
      <c r="E90" s="38"/>
      <c r="F90" s="38"/>
      <c r="G90" s="48"/>
      <c r="H90" s="48"/>
      <c r="I90" s="48"/>
      <c r="J90" s="134"/>
      <c r="M90" s="78"/>
      <c r="O90" s="135"/>
    </row>
    <row r="91" spans="2:15" s="11" customFormat="1" ht="30" customHeight="1">
      <c r="B91" s="89"/>
      <c r="C91" s="80"/>
      <c r="D91" s="308" t="s">
        <v>41</v>
      </c>
      <c r="E91" s="308"/>
      <c r="F91" s="41" t="s">
        <v>42</v>
      </c>
      <c r="G91" s="41" t="s">
        <v>17</v>
      </c>
      <c r="H91" s="41" t="s">
        <v>19</v>
      </c>
      <c r="I91" s="41" t="s">
        <v>6</v>
      </c>
      <c r="J91" s="41" t="s">
        <v>10</v>
      </c>
      <c r="K91" s="41" t="s">
        <v>20</v>
      </c>
      <c r="M91" s="78"/>
      <c r="O91" s="135"/>
    </row>
    <row r="92" spans="2:15" s="11" customFormat="1" ht="25.2" customHeight="1">
      <c r="B92" s="89"/>
      <c r="C92" s="180" t="s">
        <v>1</v>
      </c>
      <c r="D92" s="180" t="s">
        <v>102</v>
      </c>
      <c r="E92" s="180"/>
      <c r="F92" s="180" t="s">
        <v>102</v>
      </c>
      <c r="G92" s="181">
        <f>'Prace rozwojowe'!C2</f>
        <v>0</v>
      </c>
      <c r="H92" s="181">
        <f>'Prace rozwojowe'!D2</f>
        <v>0</v>
      </c>
      <c r="I92" s="181">
        <f>'Prace rozwojowe'!E2</f>
        <v>0</v>
      </c>
      <c r="J92" s="42" t="e">
        <f t="shared" ref="J92:J97" si="17">H92/$H$76</f>
        <v>#DIV/0!</v>
      </c>
      <c r="K92" s="131" t="s">
        <v>21</v>
      </c>
      <c r="M92" s="78"/>
      <c r="O92" s="135"/>
    </row>
    <row r="93" spans="2:15" s="11" customFormat="1" ht="25.2" customHeight="1">
      <c r="B93" s="89"/>
      <c r="C93" s="180" t="s">
        <v>2</v>
      </c>
      <c r="D93" s="180" t="s">
        <v>177</v>
      </c>
      <c r="E93" s="180"/>
      <c r="F93" s="180" t="s">
        <v>44</v>
      </c>
      <c r="G93" s="181">
        <f>'Prace rozwojowe'!C3</f>
        <v>0</v>
      </c>
      <c r="H93" s="181">
        <f>'Prace rozwojowe'!D3</f>
        <v>0</v>
      </c>
      <c r="I93" s="181">
        <f>'Prace rozwojowe'!E3</f>
        <v>0</v>
      </c>
      <c r="J93" s="42" t="e">
        <f t="shared" si="17"/>
        <v>#DIV/0!</v>
      </c>
      <c r="K93" s="131" t="s">
        <v>21</v>
      </c>
      <c r="M93" s="78"/>
    </row>
    <row r="94" spans="2:15" s="11" customFormat="1" ht="33" customHeight="1">
      <c r="B94" s="89"/>
      <c r="C94" s="180" t="s">
        <v>3</v>
      </c>
      <c r="D94" s="180" t="s">
        <v>178</v>
      </c>
      <c r="E94" s="208"/>
      <c r="F94" s="180" t="s">
        <v>44</v>
      </c>
      <c r="G94" s="181">
        <f>'Prace rozwojowe'!C4</f>
        <v>0</v>
      </c>
      <c r="H94" s="181">
        <f>'Prace rozwojowe'!D4</f>
        <v>0</v>
      </c>
      <c r="I94" s="181">
        <f>'Prace rozwojowe'!E4</f>
        <v>0</v>
      </c>
      <c r="J94" s="42" t="e">
        <f t="shared" si="17"/>
        <v>#DIV/0!</v>
      </c>
      <c r="K94" s="131" t="s">
        <v>21</v>
      </c>
      <c r="M94" s="78"/>
    </row>
    <row r="95" spans="2:15" s="11" customFormat="1" ht="25.2" customHeight="1">
      <c r="B95" s="89"/>
      <c r="C95" s="180" t="s">
        <v>4</v>
      </c>
      <c r="D95" s="180" t="s">
        <v>180</v>
      </c>
      <c r="E95" s="180"/>
      <c r="F95" s="180" t="s">
        <v>158</v>
      </c>
      <c r="G95" s="181">
        <f>'Prace rozwojowe'!C5</f>
        <v>0</v>
      </c>
      <c r="H95" s="181">
        <f>'Prace rozwojowe'!D5</f>
        <v>0</v>
      </c>
      <c r="I95" s="181">
        <f>'Prace rozwojowe'!E5</f>
        <v>0</v>
      </c>
      <c r="J95" s="42" t="e">
        <f t="shared" si="17"/>
        <v>#DIV/0!</v>
      </c>
      <c r="K95" s="131" t="s">
        <v>21</v>
      </c>
      <c r="M95" s="78"/>
    </row>
    <row r="96" spans="2:15" s="11" customFormat="1" ht="25.2" customHeight="1">
      <c r="B96" s="89"/>
      <c r="C96" s="180" t="s">
        <v>51</v>
      </c>
      <c r="D96" s="180" t="s">
        <v>181</v>
      </c>
      <c r="E96" s="180"/>
      <c r="F96" s="180" t="s">
        <v>158</v>
      </c>
      <c r="G96" s="181">
        <f>'Prace rozwojowe'!C6</f>
        <v>0</v>
      </c>
      <c r="H96" s="181">
        <f>'Prace rozwojowe'!D6</f>
        <v>0</v>
      </c>
      <c r="I96" s="181">
        <f>'Prace rozwojowe'!E6</f>
        <v>0</v>
      </c>
      <c r="J96" s="42" t="e">
        <f t="shared" si="17"/>
        <v>#DIV/0!</v>
      </c>
      <c r="K96" s="131" t="s">
        <v>21</v>
      </c>
      <c r="M96" s="78"/>
    </row>
    <row r="97" spans="2:13" s="11" customFormat="1" ht="34.200000000000003" customHeight="1">
      <c r="B97" s="89"/>
      <c r="C97" s="180" t="s">
        <v>197</v>
      </c>
      <c r="D97" s="180" t="s">
        <v>198</v>
      </c>
      <c r="E97" s="180"/>
      <c r="F97" s="208" t="s">
        <v>0</v>
      </c>
      <c r="G97" s="181">
        <f>'Prace rozwojowe'!C7</f>
        <v>0</v>
      </c>
      <c r="H97" s="181">
        <f>'Prace rozwojowe'!D7</f>
        <v>0</v>
      </c>
      <c r="I97" s="181">
        <f>'Prace rozwojowe'!E7</f>
        <v>0</v>
      </c>
      <c r="J97" s="42" t="e">
        <f t="shared" si="17"/>
        <v>#DIV/0!</v>
      </c>
      <c r="K97" s="131" t="s">
        <v>21</v>
      </c>
      <c r="M97" s="78"/>
    </row>
    <row r="98" spans="2:13" s="11" customFormat="1" ht="7.95" customHeight="1" thickBot="1">
      <c r="B98" s="89"/>
      <c r="D98" s="17"/>
      <c r="E98" s="17"/>
      <c r="F98" s="17"/>
      <c r="G98" s="17"/>
      <c r="H98" s="17"/>
      <c r="I98" s="17"/>
      <c r="J98" s="43"/>
      <c r="K98" s="133"/>
      <c r="M98" s="78"/>
    </row>
    <row r="99" spans="2:13" s="11" customFormat="1" ht="25.2" customHeight="1" thickBot="1">
      <c r="B99" s="89"/>
      <c r="D99" s="45" t="s">
        <v>174</v>
      </c>
      <c r="E99" s="40"/>
      <c r="F99" s="40"/>
      <c r="G99" s="46">
        <f>SUM(G92:G97)</f>
        <v>0</v>
      </c>
      <c r="H99" s="46">
        <f>SUM(H92:H97)</f>
        <v>0</v>
      </c>
      <c r="I99" s="47">
        <f>SUM(I92:I97)</f>
        <v>0</v>
      </c>
      <c r="J99" s="134" t="e">
        <f>SUM(J92:J98)</f>
        <v>#DIV/0!</v>
      </c>
      <c r="M99" s="78"/>
    </row>
    <row r="100" spans="2:13" s="11" customFormat="1" ht="34.950000000000003" customHeight="1">
      <c r="B100" s="89"/>
      <c r="C100" s="176" t="s">
        <v>52</v>
      </c>
      <c r="D100" s="38"/>
      <c r="E100" s="38"/>
      <c r="F100" s="38"/>
      <c r="G100" s="48"/>
      <c r="H100" s="48"/>
      <c r="I100" s="48"/>
      <c r="J100" s="134"/>
      <c r="M100" s="78"/>
    </row>
    <row r="101" spans="2:13" s="11" customFormat="1" ht="21" customHeight="1">
      <c r="B101" s="89"/>
      <c r="C101" s="179" t="s">
        <v>175</v>
      </c>
      <c r="D101" s="38"/>
      <c r="E101" s="38"/>
      <c r="F101" s="38"/>
      <c r="G101" s="48"/>
      <c r="H101" s="48"/>
      <c r="I101" s="48"/>
      <c r="J101" s="134"/>
      <c r="M101" s="78"/>
    </row>
    <row r="102" spans="2:13" s="11" customFormat="1" ht="28.95" customHeight="1">
      <c r="B102" s="89"/>
      <c r="C102" s="80"/>
      <c r="D102" s="308" t="s">
        <v>41</v>
      </c>
      <c r="E102" s="308"/>
      <c r="F102" s="41" t="s">
        <v>42</v>
      </c>
      <c r="G102" s="41" t="s">
        <v>17</v>
      </c>
      <c r="H102" s="41" t="s">
        <v>19</v>
      </c>
      <c r="I102" s="41" t="s">
        <v>6</v>
      </c>
      <c r="J102" s="41" t="s">
        <v>10</v>
      </c>
      <c r="K102" s="41" t="s">
        <v>20</v>
      </c>
      <c r="M102" s="78"/>
    </row>
    <row r="103" spans="2:13" s="11" customFormat="1" ht="34.200000000000003" customHeight="1">
      <c r="B103" s="89"/>
      <c r="C103" s="180" t="s">
        <v>43</v>
      </c>
      <c r="D103" s="180" t="s">
        <v>5</v>
      </c>
      <c r="E103" s="180"/>
      <c r="F103" s="208" t="s">
        <v>5</v>
      </c>
      <c r="G103" s="181">
        <f>'Infrastruktura B+R'!C2</f>
        <v>0</v>
      </c>
      <c r="H103" s="181">
        <f>'Infrastruktura B+R'!D2</f>
        <v>0</v>
      </c>
      <c r="I103" s="181">
        <f>'Infrastruktura B+R'!E2</f>
        <v>0</v>
      </c>
      <c r="J103" s="42" t="e">
        <f>H103/$H$76</f>
        <v>#DIV/0!</v>
      </c>
      <c r="K103" s="131" t="s">
        <v>21</v>
      </c>
      <c r="M103" s="78"/>
    </row>
    <row r="104" spans="2:13" s="11" customFormat="1" ht="33" customHeight="1">
      <c r="B104" s="89"/>
      <c r="C104" s="180" t="s">
        <v>196</v>
      </c>
      <c r="D104" s="180" t="s">
        <v>0</v>
      </c>
      <c r="E104" s="180"/>
      <c r="F104" s="208" t="s">
        <v>0</v>
      </c>
      <c r="G104" s="181">
        <f>'Infrastruktura B+R'!C3</f>
        <v>0</v>
      </c>
      <c r="H104" s="181">
        <f>'Infrastruktura B+R'!D3</f>
        <v>0</v>
      </c>
      <c r="I104" s="181">
        <f>'Infrastruktura B+R'!E3</f>
        <v>0</v>
      </c>
      <c r="J104" s="42" t="e">
        <f>H104/$H$76</f>
        <v>#DIV/0!</v>
      </c>
      <c r="K104" s="131" t="s">
        <v>21</v>
      </c>
      <c r="M104" s="78"/>
    </row>
    <row r="105" spans="2:13" s="11" customFormat="1" ht="10.95" customHeight="1" thickBot="1">
      <c r="B105" s="89"/>
      <c r="D105" s="17"/>
      <c r="E105" s="17"/>
      <c r="F105" s="17"/>
      <c r="G105" s="50"/>
      <c r="H105" s="50"/>
      <c r="I105" s="50"/>
      <c r="J105" s="43"/>
      <c r="K105" s="133"/>
      <c r="M105" s="78"/>
    </row>
    <row r="106" spans="2:13" s="11" customFormat="1" ht="28.95" customHeight="1" thickBot="1">
      <c r="B106" s="89"/>
      <c r="D106" s="45" t="s">
        <v>176</v>
      </c>
      <c r="E106" s="40"/>
      <c r="F106" s="40"/>
      <c r="G106" s="46">
        <f>SUM(G103:G104)</f>
        <v>0</v>
      </c>
      <c r="H106" s="46">
        <f>SUM(H103:H104)</f>
        <v>0</v>
      </c>
      <c r="I106" s="47">
        <f>SUM(I103:I104)</f>
        <v>0</v>
      </c>
      <c r="J106" s="134" t="e">
        <f>SUM(J103:J105)</f>
        <v>#DIV/0!</v>
      </c>
      <c r="M106" s="78"/>
    </row>
    <row r="107" spans="2:13" s="11" customFormat="1" ht="34.950000000000003" customHeight="1">
      <c r="B107" s="89"/>
      <c r="C107" s="176" t="s">
        <v>52</v>
      </c>
      <c r="D107" s="38"/>
      <c r="E107" s="38"/>
      <c r="F107" s="38"/>
      <c r="G107" s="48"/>
      <c r="H107" s="48"/>
      <c r="I107" s="48"/>
      <c r="J107" s="134"/>
      <c r="M107" s="78"/>
    </row>
    <row r="108" spans="2:13" s="11" customFormat="1" ht="21" customHeight="1">
      <c r="B108" s="89"/>
      <c r="C108" s="209" t="s">
        <v>189</v>
      </c>
      <c r="D108" s="38"/>
      <c r="E108" s="38"/>
      <c r="F108" s="38"/>
      <c r="G108" s="48"/>
      <c r="H108" s="48"/>
      <c r="I108" s="48"/>
      <c r="J108" s="134"/>
      <c r="M108" s="78"/>
    </row>
    <row r="109" spans="2:13" s="11" customFormat="1" ht="27" customHeight="1">
      <c r="B109" s="89"/>
      <c r="C109" s="80"/>
      <c r="D109" s="308" t="s">
        <v>41</v>
      </c>
      <c r="E109" s="308"/>
      <c r="F109" s="41" t="s">
        <v>42</v>
      </c>
      <c r="G109" s="41" t="s">
        <v>17</v>
      </c>
      <c r="H109" s="41" t="s">
        <v>19</v>
      </c>
      <c r="I109" s="41" t="s">
        <v>6</v>
      </c>
      <c r="J109" s="41" t="s">
        <v>10</v>
      </c>
      <c r="K109" s="41" t="s">
        <v>20</v>
      </c>
      <c r="M109" s="78"/>
    </row>
    <row r="110" spans="2:13" s="11" customFormat="1" ht="30" customHeight="1">
      <c r="B110" s="89"/>
      <c r="C110" s="180" t="s">
        <v>200</v>
      </c>
      <c r="D110" s="180" t="s">
        <v>179</v>
      </c>
      <c r="E110" s="180"/>
      <c r="F110" s="180" t="s">
        <v>44</v>
      </c>
      <c r="G110" s="181">
        <f>'Działania uzupełniające'!C2</f>
        <v>0</v>
      </c>
      <c r="H110" s="181">
        <f>'Działania uzupełniające'!E2</f>
        <v>0</v>
      </c>
      <c r="I110" s="181">
        <f>'Działania uzupełniające'!F2</f>
        <v>0</v>
      </c>
      <c r="J110" s="42" t="e">
        <f>H110/$H$76</f>
        <v>#DIV/0!</v>
      </c>
      <c r="K110" s="131" t="s">
        <v>21</v>
      </c>
      <c r="M110" s="78"/>
    </row>
    <row r="111" spans="2:13" s="11" customFormat="1" ht="24" customHeight="1">
      <c r="B111" s="89"/>
      <c r="C111" s="180" t="s">
        <v>163</v>
      </c>
      <c r="D111" s="180" t="s">
        <v>194</v>
      </c>
      <c r="E111" s="180"/>
      <c r="F111" s="180" t="s">
        <v>44</v>
      </c>
      <c r="G111" s="181">
        <f>'Działania uzupełniające'!C3</f>
        <v>0</v>
      </c>
      <c r="H111" s="181">
        <f>'Działania uzupełniające'!E3</f>
        <v>0</v>
      </c>
      <c r="I111" s="181">
        <f>'Działania uzupełniające'!F3</f>
        <v>0</v>
      </c>
      <c r="J111" s="42" t="e">
        <f>H111/$H$76</f>
        <v>#DIV/0!</v>
      </c>
      <c r="K111" s="131" t="s">
        <v>21</v>
      </c>
      <c r="M111" s="78"/>
    </row>
    <row r="112" spans="2:13" s="11" customFormat="1" ht="24" customHeight="1">
      <c r="B112" s="89"/>
      <c r="C112" s="180" t="s">
        <v>167</v>
      </c>
      <c r="D112" s="180" t="s">
        <v>195</v>
      </c>
      <c r="E112" s="180"/>
      <c r="F112" s="180" t="s">
        <v>44</v>
      </c>
      <c r="G112" s="181">
        <f>'Działania uzupełniające'!C4</f>
        <v>0</v>
      </c>
      <c r="H112" s="181">
        <f>'Działania uzupełniające'!E4</f>
        <v>0</v>
      </c>
      <c r="I112" s="181">
        <f>'Działania uzupełniające'!F4</f>
        <v>0</v>
      </c>
      <c r="J112" s="42" t="e">
        <f>H112/$H$76</f>
        <v>#DIV/0!</v>
      </c>
      <c r="K112" s="131" t="s">
        <v>21</v>
      </c>
      <c r="M112" s="78"/>
    </row>
    <row r="113" spans="2:13" s="11" customFormat="1" ht="24" customHeight="1">
      <c r="B113" s="89"/>
      <c r="C113" s="180" t="str">
        <f>C73</f>
        <v>Zadanie 12</v>
      </c>
      <c r="D113" s="180" t="str">
        <f>D73</f>
        <v>Dokumentacja projektowa</v>
      </c>
      <c r="E113" s="180"/>
      <c r="F113" s="180" t="s">
        <v>44</v>
      </c>
      <c r="G113" s="181">
        <f>'Działania uzupełniające'!C5</f>
        <v>0</v>
      </c>
      <c r="H113" s="181">
        <f>'Działania uzupełniające'!E5</f>
        <v>0</v>
      </c>
      <c r="I113" s="181">
        <f>'Działania uzupełniające'!F5</f>
        <v>0</v>
      </c>
      <c r="J113" s="42" t="e">
        <f>H113/$H$76</f>
        <v>#DIV/0!</v>
      </c>
      <c r="K113" s="131" t="s">
        <v>21</v>
      </c>
      <c r="M113" s="78"/>
    </row>
    <row r="114" spans="2:13" s="11" customFormat="1" ht="12" customHeight="1" thickBot="1">
      <c r="B114" s="89"/>
      <c r="D114" s="17"/>
      <c r="E114" s="17"/>
      <c r="F114" s="17"/>
      <c r="G114" s="50"/>
      <c r="H114" s="50"/>
      <c r="I114" s="50"/>
      <c r="J114" s="43"/>
      <c r="K114" s="133"/>
      <c r="M114" s="78"/>
    </row>
    <row r="115" spans="2:13" s="11" customFormat="1" ht="28.2" customHeight="1" thickBot="1">
      <c r="B115" s="89"/>
      <c r="D115" s="45" t="s">
        <v>190</v>
      </c>
      <c r="E115" s="40"/>
      <c r="F115" s="40"/>
      <c r="G115" s="46">
        <f>SUM(G110:G113)</f>
        <v>0</v>
      </c>
      <c r="H115" s="46">
        <f>SUM(H110:H113)</f>
        <v>0</v>
      </c>
      <c r="I115" s="47">
        <f>SUM(I110:I113)</f>
        <v>0</v>
      </c>
      <c r="J115" s="134" t="e">
        <f>SUM(J110:J114)</f>
        <v>#DIV/0!</v>
      </c>
      <c r="M115" s="78"/>
    </row>
    <row r="116" spans="2:13" s="11" customFormat="1" ht="28.2" customHeight="1">
      <c r="B116" s="89"/>
      <c r="D116" s="38"/>
      <c r="E116" s="38"/>
      <c r="F116" s="38"/>
      <c r="G116" s="48"/>
      <c r="H116" s="48"/>
      <c r="I116" s="48"/>
      <c r="J116" s="134"/>
      <c r="M116" s="78"/>
    </row>
    <row r="117" spans="2:13" s="11" customFormat="1" ht="28.2" customHeight="1">
      <c r="B117" s="89"/>
      <c r="C117" s="176" t="s">
        <v>52</v>
      </c>
      <c r="D117" s="38"/>
      <c r="E117" s="38"/>
      <c r="F117" s="38"/>
      <c r="G117" s="48"/>
      <c r="H117" s="48"/>
      <c r="I117" s="48"/>
      <c r="J117" s="134"/>
      <c r="M117" s="78"/>
    </row>
    <row r="118" spans="2:13" s="11" customFormat="1" ht="28.2" customHeight="1">
      <c r="B118" s="89"/>
      <c r="C118" s="209" t="s">
        <v>30</v>
      </c>
      <c r="D118" s="38"/>
      <c r="E118" s="38"/>
      <c r="F118" s="38"/>
      <c r="G118" s="48"/>
      <c r="H118" s="48"/>
      <c r="I118" s="48"/>
      <c r="J118" s="134"/>
      <c r="M118" s="78"/>
    </row>
    <row r="119" spans="2:13" s="11" customFormat="1" ht="28.2" customHeight="1">
      <c r="B119" s="89"/>
      <c r="C119" s="80"/>
      <c r="D119" s="308" t="s">
        <v>41</v>
      </c>
      <c r="E119" s="308"/>
      <c r="F119" s="41" t="s">
        <v>42</v>
      </c>
      <c r="G119" s="41" t="s">
        <v>17</v>
      </c>
      <c r="H119" s="41" t="s">
        <v>19</v>
      </c>
      <c r="I119" s="41" t="s">
        <v>6</v>
      </c>
      <c r="J119" s="41" t="s">
        <v>10</v>
      </c>
      <c r="K119" s="41" t="s">
        <v>20</v>
      </c>
      <c r="M119" s="78"/>
    </row>
    <row r="120" spans="2:13" s="11" customFormat="1" ht="28.2" customHeight="1">
      <c r="B120" s="89"/>
      <c r="C120" s="180" t="s">
        <v>318</v>
      </c>
      <c r="D120" s="180" t="s">
        <v>30</v>
      </c>
      <c r="E120" s="180"/>
      <c r="F120" s="180" t="s">
        <v>30</v>
      </c>
      <c r="G120" s="181">
        <f>'Koszty pośrednie'!C2</f>
        <v>0</v>
      </c>
      <c r="H120" s="181">
        <f>'Koszty pośrednie'!D2</f>
        <v>0</v>
      </c>
      <c r="I120" s="181">
        <f>'Koszty pośrednie'!E2</f>
        <v>0</v>
      </c>
      <c r="J120" s="42" t="e">
        <f>H120/$H$76</f>
        <v>#DIV/0!</v>
      </c>
      <c r="K120" s="131" t="s">
        <v>22</v>
      </c>
      <c r="M120" s="78"/>
    </row>
    <row r="121" spans="2:13" s="11" customFormat="1" ht="7.2" customHeight="1" thickBot="1">
      <c r="B121" s="89"/>
      <c r="D121" s="17"/>
      <c r="E121" s="17"/>
      <c r="F121" s="17"/>
      <c r="G121" s="50"/>
      <c r="H121" s="50"/>
      <c r="I121" s="50"/>
      <c r="J121" s="43"/>
      <c r="K121" s="133"/>
      <c r="M121" s="78"/>
    </row>
    <row r="122" spans="2:13" s="11" customFormat="1" ht="28.2" customHeight="1" thickBot="1">
      <c r="B122" s="89"/>
      <c r="D122" s="45" t="s">
        <v>190</v>
      </c>
      <c r="E122" s="40"/>
      <c r="F122" s="40"/>
      <c r="G122" s="46">
        <f>SUM(G120:G120)</f>
        <v>0</v>
      </c>
      <c r="H122" s="46">
        <f>SUM(H120:H120)</f>
        <v>0</v>
      </c>
      <c r="I122" s="47">
        <f>SUM(I120:I120)</f>
        <v>0</v>
      </c>
      <c r="J122" s="134" t="e">
        <f>SUM(J120:J121)</f>
        <v>#DIV/0!</v>
      </c>
      <c r="M122" s="78"/>
    </row>
    <row r="123" spans="2:13" s="11" customFormat="1" ht="40.200000000000003" customHeight="1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2"/>
    </row>
    <row r="124" spans="2:13" s="11" customFormat="1" ht="28.2" customHeight="1">
      <c r="C124" s="339" t="s">
        <v>34</v>
      </c>
      <c r="D124" s="339"/>
      <c r="E124" s="9"/>
      <c r="F124" s="9"/>
      <c r="G124" s="9"/>
      <c r="H124" s="9"/>
      <c r="I124" s="9"/>
      <c r="J124" s="9"/>
      <c r="K124" s="9"/>
    </row>
    <row r="125" spans="2:13" s="11" customFormat="1" ht="28.2" customHeight="1">
      <c r="B125" s="84"/>
      <c r="C125" s="306"/>
      <c r="D125" s="306"/>
      <c r="E125" s="129"/>
      <c r="F125" s="129"/>
      <c r="G125" s="129"/>
      <c r="H125" s="129"/>
      <c r="I125" s="129"/>
      <c r="J125" s="129"/>
      <c r="K125" s="129"/>
      <c r="L125" s="129"/>
      <c r="M125" s="136"/>
    </row>
    <row r="126" spans="2:13" s="11" customFormat="1" ht="45" customHeight="1">
      <c r="B126" s="89"/>
      <c r="C126" s="118"/>
      <c r="E126" s="80"/>
      <c r="F126" s="80"/>
      <c r="G126" s="41" t="s">
        <v>17</v>
      </c>
      <c r="H126" s="41" t="s">
        <v>19</v>
      </c>
      <c r="I126" s="41" t="s">
        <v>6</v>
      </c>
      <c r="J126" s="41" t="s">
        <v>10</v>
      </c>
      <c r="M126" s="78"/>
    </row>
    <row r="127" spans="2:13" s="11" customFormat="1" ht="24" customHeight="1">
      <c r="B127" s="89"/>
      <c r="E127" s="38" t="s">
        <v>26</v>
      </c>
      <c r="F127" s="38"/>
      <c r="G127" s="230">
        <f>G128+G129</f>
        <v>0</v>
      </c>
      <c r="H127" s="230">
        <f>H128+H129</f>
        <v>0</v>
      </c>
      <c r="I127" s="230">
        <f>I128+I129</f>
        <v>0</v>
      </c>
      <c r="J127" s="231" t="str">
        <f>IF($H$54=0,"",H127/$H$76)</f>
        <v/>
      </c>
      <c r="K127" s="231"/>
      <c r="M127" s="78"/>
    </row>
    <row r="128" spans="2:13" s="11" customFormat="1" ht="24" customHeight="1">
      <c r="B128" s="89"/>
      <c r="E128" s="232" t="s">
        <v>52</v>
      </c>
      <c r="F128" s="233" t="s">
        <v>171</v>
      </c>
      <c r="G128" s="234">
        <f>Wyliczenia!D17+Wyliczenia!D18</f>
        <v>0</v>
      </c>
      <c r="H128" s="234">
        <f>Wyliczenia!E17+Wyliczenia!E18</f>
        <v>0</v>
      </c>
      <c r="I128" s="234">
        <f>Wyliczenia!F17+Wyliczenia!F18</f>
        <v>0</v>
      </c>
      <c r="J128" s="231"/>
      <c r="K128" s="231"/>
      <c r="M128" s="78"/>
    </row>
    <row r="129" spans="2:13" s="11" customFormat="1" ht="24" customHeight="1">
      <c r="B129" s="89"/>
      <c r="E129" s="232" t="s">
        <v>52</v>
      </c>
      <c r="F129" s="233" t="s">
        <v>172</v>
      </c>
      <c r="G129" s="234">
        <f>Wyliczenia!D19</f>
        <v>0</v>
      </c>
      <c r="H129" s="234">
        <f>Wyliczenia!E19</f>
        <v>0</v>
      </c>
      <c r="I129" s="234">
        <f>Wyliczenia!F19</f>
        <v>0</v>
      </c>
      <c r="J129" s="231" t="str">
        <f>IF($H$54=0,"",H129/$H$76)</f>
        <v/>
      </c>
      <c r="K129" s="231"/>
      <c r="M129" s="78"/>
    </row>
    <row r="130" spans="2:13" s="11" customFormat="1" ht="24" customHeight="1">
      <c r="B130" s="89"/>
      <c r="E130" s="38" t="s">
        <v>27</v>
      </c>
      <c r="F130" s="38"/>
      <c r="G130" s="230">
        <f>Wyliczenia!I22</f>
        <v>0</v>
      </c>
      <c r="H130" s="230">
        <f>Wyliczenia!J22</f>
        <v>0</v>
      </c>
      <c r="I130" s="230">
        <f>Wyliczenia!K22</f>
        <v>0</v>
      </c>
      <c r="J130" s="231" t="str">
        <f>IF($H$54=0,"",H130/$H$76)</f>
        <v/>
      </c>
      <c r="K130" s="231"/>
      <c r="M130" s="78"/>
    </row>
    <row r="131" spans="2:13" s="11" customFormat="1" ht="24" customHeight="1">
      <c r="B131" s="89"/>
      <c r="E131" s="120" t="s">
        <v>121</v>
      </c>
      <c r="F131" s="235"/>
      <c r="G131" s="230">
        <f>Wyliczenia!N22</f>
        <v>0</v>
      </c>
      <c r="H131" s="230">
        <f>Wyliczenia!O22</f>
        <v>0</v>
      </c>
      <c r="I131" s="230">
        <f>Wyliczenia!P22</f>
        <v>0</v>
      </c>
      <c r="J131" s="231" t="str">
        <f>IF($H$54=0,"",H131/$H$76)</f>
        <v/>
      </c>
      <c r="K131" s="231"/>
      <c r="M131" s="78"/>
    </row>
    <row r="132" spans="2:13" s="11" customFormat="1" ht="7.95" customHeight="1" thickBot="1">
      <c r="B132" s="89"/>
      <c r="E132" s="38"/>
      <c r="F132" s="38"/>
      <c r="G132" s="137"/>
      <c r="H132" s="137"/>
      <c r="I132" s="137"/>
      <c r="J132" s="231"/>
      <c r="K132" s="231"/>
      <c r="M132" s="78"/>
    </row>
    <row r="133" spans="2:13" s="11" customFormat="1" ht="24" customHeight="1" thickBot="1">
      <c r="B133" s="89"/>
      <c r="E133" s="45" t="s">
        <v>77</v>
      </c>
      <c r="F133" s="40"/>
      <c r="G133" s="236">
        <f>G127+G130+G131</f>
        <v>0</v>
      </c>
      <c r="H133" s="236">
        <f>H127+H130+H131</f>
        <v>0</v>
      </c>
      <c r="I133" s="237">
        <f>I127+I130+I131</f>
        <v>0</v>
      </c>
      <c r="J133" s="231" t="e">
        <f>J130+J127+J131</f>
        <v>#VALUE!</v>
      </c>
      <c r="K133" s="231"/>
      <c r="M133" s="78"/>
    </row>
    <row r="134" spans="2:13" s="11" customFormat="1" ht="24" customHeight="1">
      <c r="B134" s="89"/>
      <c r="E134" s="38"/>
      <c r="F134" s="38"/>
      <c r="G134" s="137" t="b">
        <f>G133=G76</f>
        <v>1</v>
      </c>
      <c r="H134" s="137" t="b">
        <f>H133=H76</f>
        <v>1</v>
      </c>
      <c r="I134" s="137" t="b">
        <f>I133=I76</f>
        <v>1</v>
      </c>
      <c r="J134" s="231"/>
      <c r="K134" s="231"/>
      <c r="M134" s="78"/>
    </row>
    <row r="135" spans="2:13">
      <c r="B135" s="85"/>
      <c r="M135" s="61"/>
    </row>
    <row r="136" spans="2:13" s="11" customFormat="1" ht="61.5" customHeight="1">
      <c r="B136" s="89"/>
      <c r="C136" s="118"/>
      <c r="D136" s="307" t="s">
        <v>41</v>
      </c>
      <c r="E136" s="307"/>
      <c r="F136" s="307"/>
      <c r="G136" s="36" t="s">
        <v>17</v>
      </c>
      <c r="H136" s="36" t="s">
        <v>19</v>
      </c>
      <c r="I136" s="36" t="s">
        <v>53</v>
      </c>
      <c r="J136" s="36" t="s">
        <v>54</v>
      </c>
      <c r="K136" s="36" t="s">
        <v>55</v>
      </c>
      <c r="L136" s="11" t="s">
        <v>221</v>
      </c>
      <c r="M136" s="78"/>
    </row>
    <row r="137" spans="2:13" s="11" customFormat="1" ht="18.75" customHeight="1">
      <c r="B137" s="89"/>
      <c r="C137" s="118"/>
      <c r="D137" s="36"/>
      <c r="E137" s="36"/>
      <c r="F137" s="36"/>
      <c r="G137" s="36"/>
      <c r="H137" s="36"/>
      <c r="I137" s="36"/>
      <c r="J137" s="36"/>
      <c r="K137" s="36"/>
      <c r="M137" s="78"/>
    </row>
    <row r="138" spans="2:13" s="11" customFormat="1" ht="15.6">
      <c r="B138" s="89"/>
      <c r="C138" s="238" t="s">
        <v>201</v>
      </c>
      <c r="D138" s="138"/>
      <c r="E138" s="80"/>
      <c r="F138" s="80"/>
      <c r="G138" s="239"/>
      <c r="H138" s="239"/>
      <c r="I138" s="239"/>
      <c r="J138" s="240"/>
      <c r="K138" s="80"/>
      <c r="M138" s="78"/>
    </row>
    <row r="139" spans="2:13" s="11" customFormat="1" ht="15.6">
      <c r="B139" s="89"/>
      <c r="C139" s="11" t="str">
        <f>C103</f>
        <v>Zadanie 7</v>
      </c>
      <c r="D139" s="11" t="str">
        <f>D103</f>
        <v>Środki trwałe/Dostawy</v>
      </c>
      <c r="G139" s="261">
        <f t="shared" ref="G139:I140" si="18">G103</f>
        <v>0</v>
      </c>
      <c r="H139" s="261">
        <f t="shared" si="18"/>
        <v>0</v>
      </c>
      <c r="I139" s="261">
        <f t="shared" si="18"/>
        <v>0</v>
      </c>
      <c r="L139" s="11" t="s">
        <v>117</v>
      </c>
      <c r="M139" s="78"/>
    </row>
    <row r="140" spans="2:13" s="11" customFormat="1" ht="15.6">
      <c r="B140" s="89"/>
      <c r="C140" s="11" t="str">
        <f>C104</f>
        <v>Zadanie 8</v>
      </c>
      <c r="D140" s="11" t="str">
        <f>D104</f>
        <v>Wartości niematerialne i prawne</v>
      </c>
      <c r="F140" s="80"/>
      <c r="G140" s="262">
        <f t="shared" si="18"/>
        <v>0</v>
      </c>
      <c r="H140" s="262">
        <f t="shared" si="18"/>
        <v>0</v>
      </c>
      <c r="I140" s="262">
        <f t="shared" si="18"/>
        <v>0</v>
      </c>
      <c r="J140" s="240"/>
      <c r="K140" s="80"/>
      <c r="L140" s="11" t="s">
        <v>117</v>
      </c>
      <c r="M140" s="78"/>
    </row>
    <row r="141" spans="2:13" s="11" customFormat="1" ht="36.6">
      <c r="B141" s="89"/>
      <c r="C141" s="118"/>
      <c r="D141" s="36"/>
      <c r="E141" s="36"/>
      <c r="F141" s="245" t="s">
        <v>202</v>
      </c>
      <c r="G141" s="263">
        <f>G139+G140</f>
        <v>0</v>
      </c>
      <c r="H141" s="263">
        <f>H139+H140</f>
        <v>0</v>
      </c>
      <c r="I141" s="263">
        <f>I139+I140</f>
        <v>0</v>
      </c>
      <c r="J141" s="241" t="e">
        <f>H141/$H$54</f>
        <v>#DIV/0!</v>
      </c>
      <c r="K141" s="241">
        <v>0.49</v>
      </c>
      <c r="M141" s="78"/>
    </row>
    <row r="142" spans="2:13" s="11" customFormat="1" ht="15.6">
      <c r="B142" s="89"/>
      <c r="C142" s="238" t="s">
        <v>203</v>
      </c>
      <c r="D142" s="138"/>
      <c r="E142" s="80"/>
      <c r="F142" s="80"/>
      <c r="G142" s="264"/>
      <c r="H142" s="264"/>
      <c r="I142" s="264"/>
      <c r="J142" s="240"/>
      <c r="K142" s="80"/>
      <c r="M142" s="78"/>
    </row>
    <row r="143" spans="2:13" s="11" customFormat="1" ht="15.6">
      <c r="B143" s="89"/>
      <c r="C143" s="11" t="str">
        <f>C113</f>
        <v>Zadanie 12</v>
      </c>
      <c r="D143" s="11" t="str">
        <f>D72</f>
        <v>Podnoszenie kwalifikacji kadr</v>
      </c>
      <c r="G143" s="265">
        <f>G72</f>
        <v>0</v>
      </c>
      <c r="H143" s="265">
        <f>H72</f>
        <v>0</v>
      </c>
      <c r="I143" s="265">
        <f>I72</f>
        <v>0</v>
      </c>
      <c r="J143" s="241" t="e">
        <f>H143/$H$54</f>
        <v>#DIV/0!</v>
      </c>
      <c r="K143" s="241">
        <v>0.15</v>
      </c>
      <c r="L143" s="11" t="s">
        <v>170</v>
      </c>
      <c r="M143" s="78"/>
    </row>
    <row r="144" spans="2:13" s="11" customFormat="1" ht="33" customHeight="1">
      <c r="B144" s="89"/>
      <c r="C144" s="118"/>
      <c r="D144" s="38"/>
      <c r="G144" s="266"/>
      <c r="H144" s="266"/>
      <c r="I144" s="266"/>
      <c r="J144" s="241"/>
      <c r="M144" s="78"/>
    </row>
    <row r="145" spans="2:13" s="11" customFormat="1" ht="24" customHeight="1">
      <c r="B145" s="89"/>
      <c r="C145" s="238" t="s">
        <v>310</v>
      </c>
      <c r="D145" s="138"/>
      <c r="E145" s="80"/>
      <c r="F145" s="80"/>
      <c r="G145" s="264"/>
      <c r="H145" s="264"/>
      <c r="I145" s="264"/>
      <c r="J145" s="240"/>
      <c r="K145" s="80"/>
      <c r="M145" s="78"/>
    </row>
    <row r="146" spans="2:13" s="11" customFormat="1" ht="15.6">
      <c r="B146" s="89"/>
      <c r="C146" s="11" t="str">
        <f t="shared" ref="C146:D151" si="19">C68</f>
        <v>Zadanie 7</v>
      </c>
      <c r="D146" s="11" t="str">
        <f t="shared" si="19"/>
        <v>Środki trwałe/Dostawy</v>
      </c>
      <c r="G146" s="265">
        <f t="shared" ref="G146:I151" si="20">G68</f>
        <v>0</v>
      </c>
      <c r="H146" s="265">
        <f t="shared" si="20"/>
        <v>0</v>
      </c>
      <c r="I146" s="265">
        <f t="shared" si="20"/>
        <v>0</v>
      </c>
      <c r="J146" s="246"/>
      <c r="K146" s="246"/>
      <c r="L146" s="11" t="s">
        <v>117</v>
      </c>
      <c r="M146" s="78"/>
    </row>
    <row r="147" spans="2:13" s="11" customFormat="1" ht="15.6">
      <c r="B147" s="89"/>
      <c r="C147" s="11" t="str">
        <f t="shared" si="19"/>
        <v>Zadanie 8</v>
      </c>
      <c r="D147" s="11" t="str">
        <f t="shared" si="19"/>
        <v>Wartości niematerialne i prawne</v>
      </c>
      <c r="G147" s="265">
        <f t="shared" si="20"/>
        <v>0</v>
      </c>
      <c r="H147" s="265">
        <f t="shared" si="20"/>
        <v>0</v>
      </c>
      <c r="I147" s="265">
        <f t="shared" si="20"/>
        <v>0</v>
      </c>
      <c r="J147" s="246"/>
      <c r="K147" s="246"/>
      <c r="L147" s="11" t="s">
        <v>117</v>
      </c>
      <c r="M147" s="78"/>
    </row>
    <row r="148" spans="2:13" s="11" customFormat="1" ht="15.6">
      <c r="B148" s="89"/>
      <c r="C148" s="11" t="str">
        <f t="shared" si="19"/>
        <v>Zadanie 9</v>
      </c>
      <c r="D148" s="11" t="str">
        <f t="shared" si="19"/>
        <v>Prace przedwdrożeniowe</v>
      </c>
      <c r="G148" s="265">
        <f t="shared" si="20"/>
        <v>0</v>
      </c>
      <c r="H148" s="265">
        <f t="shared" si="20"/>
        <v>0</v>
      </c>
      <c r="I148" s="265">
        <f t="shared" si="20"/>
        <v>0</v>
      </c>
      <c r="J148" s="246"/>
      <c r="K148" s="246"/>
      <c r="L148" s="11" t="s">
        <v>170</v>
      </c>
      <c r="M148" s="78"/>
    </row>
    <row r="149" spans="2:13" s="11" customFormat="1" ht="15.6">
      <c r="B149" s="89"/>
      <c r="C149" s="11" t="str">
        <f t="shared" si="19"/>
        <v>Zadanie 10</v>
      </c>
      <c r="D149" s="11" t="str">
        <f t="shared" si="19"/>
        <v>Działania w zakresie cyfryzacji</v>
      </c>
      <c r="G149" s="265">
        <f t="shared" si="20"/>
        <v>0</v>
      </c>
      <c r="H149" s="265">
        <f t="shared" si="20"/>
        <v>0</v>
      </c>
      <c r="I149" s="265">
        <f t="shared" si="20"/>
        <v>0</v>
      </c>
      <c r="J149" s="246"/>
      <c r="K149" s="246"/>
      <c r="L149" s="11" t="s">
        <v>170</v>
      </c>
      <c r="M149" s="78"/>
    </row>
    <row r="150" spans="2:13" s="11" customFormat="1" ht="15.6">
      <c r="B150" s="89"/>
      <c r="C150" s="11" t="str">
        <f t="shared" si="19"/>
        <v>Zadanie 11</v>
      </c>
      <c r="D150" s="11" t="str">
        <f t="shared" si="19"/>
        <v>Podnoszenie kwalifikacji kadr</v>
      </c>
      <c r="G150" s="265">
        <f t="shared" si="20"/>
        <v>0</v>
      </c>
      <c r="H150" s="265">
        <f t="shared" si="20"/>
        <v>0</v>
      </c>
      <c r="I150" s="265">
        <f t="shared" si="20"/>
        <v>0</v>
      </c>
      <c r="J150" s="246"/>
      <c r="K150" s="246"/>
      <c r="L150" s="11" t="s">
        <v>170</v>
      </c>
      <c r="M150" s="78"/>
    </row>
    <row r="151" spans="2:13" s="11" customFormat="1" ht="15.6">
      <c r="B151" s="89"/>
      <c r="C151" s="11" t="str">
        <f t="shared" si="19"/>
        <v>Zadanie 12</v>
      </c>
      <c r="D151" s="11" t="str">
        <f t="shared" si="19"/>
        <v>Dokumentacja projektowa</v>
      </c>
      <c r="G151" s="265">
        <f t="shared" si="20"/>
        <v>0</v>
      </c>
      <c r="H151" s="265">
        <f t="shared" si="20"/>
        <v>0</v>
      </c>
      <c r="I151" s="265">
        <f t="shared" si="20"/>
        <v>0</v>
      </c>
      <c r="J151" s="246"/>
      <c r="K151" s="246"/>
      <c r="L151" s="11" t="s">
        <v>170</v>
      </c>
      <c r="M151" s="78"/>
    </row>
    <row r="152" spans="2:13" s="11" customFormat="1" ht="24" customHeight="1">
      <c r="B152" s="89"/>
      <c r="C152" s="118"/>
      <c r="D152" s="38"/>
      <c r="F152" s="247" t="s">
        <v>202</v>
      </c>
      <c r="G152" s="267">
        <f>SUM(G146:G151)</f>
        <v>0</v>
      </c>
      <c r="H152" s="267">
        <f>SUM(H146:H151)</f>
        <v>0</v>
      </c>
      <c r="I152" s="267">
        <f>SUM(I146:I151)</f>
        <v>0</v>
      </c>
      <c r="J152" s="248" t="e">
        <f>H152/$H$54</f>
        <v>#DIV/0!</v>
      </c>
      <c r="K152" s="248">
        <v>0.49</v>
      </c>
      <c r="M152" s="78"/>
    </row>
    <row r="153" spans="2:13" s="11" customFormat="1" ht="24" customHeight="1">
      <c r="B153" s="89"/>
      <c r="C153" s="238" t="s">
        <v>204</v>
      </c>
      <c r="D153" s="138"/>
      <c r="E153" s="80"/>
      <c r="F153" s="80"/>
      <c r="G153" s="264"/>
      <c r="H153" s="264"/>
      <c r="I153" s="264"/>
      <c r="J153" s="240"/>
      <c r="K153" s="80"/>
      <c r="M153" s="78"/>
    </row>
    <row r="154" spans="2:13" s="11" customFormat="1" ht="24" customHeight="1">
      <c r="B154" s="89"/>
      <c r="C154" s="11" t="str">
        <f>C64</f>
        <v>Zadanie 3</v>
      </c>
      <c r="D154" s="11" t="str">
        <f>D64</f>
        <v>Koszty operacyjne i dodatkowe koszty ogólne</v>
      </c>
      <c r="G154" s="265">
        <f>G64</f>
        <v>0</v>
      </c>
      <c r="H154" s="265">
        <f>H64</f>
        <v>0</v>
      </c>
      <c r="I154" s="265">
        <f>I64</f>
        <v>0</v>
      </c>
      <c r="J154" s="241" t="e">
        <f>H154/$H$54</f>
        <v>#DIV/0!</v>
      </c>
      <c r="K154" s="241">
        <v>0.4</v>
      </c>
      <c r="L154" s="11" t="s">
        <v>164</v>
      </c>
      <c r="M154" s="78"/>
    </row>
    <row r="155" spans="2:13" s="11" customFormat="1" ht="24" customHeight="1">
      <c r="B155" s="89"/>
      <c r="G155" s="265"/>
      <c r="H155" s="265"/>
      <c r="I155" s="265"/>
      <c r="M155" s="78"/>
    </row>
    <row r="156" spans="2:13" s="11" customFormat="1" ht="24" customHeight="1">
      <c r="B156" s="89"/>
      <c r="C156" s="238" t="s">
        <v>205</v>
      </c>
      <c r="D156" s="138"/>
      <c r="E156" s="80"/>
      <c r="F156" s="80"/>
      <c r="G156" s="264"/>
      <c r="H156" s="264"/>
      <c r="I156" s="264"/>
      <c r="J156" s="240"/>
      <c r="K156" s="80"/>
      <c r="M156" s="78"/>
    </row>
    <row r="157" spans="2:13" s="11" customFormat="1" ht="24" customHeight="1">
      <c r="B157" s="89"/>
      <c r="C157" s="11" t="str">
        <f>C69</f>
        <v>Zadanie 8</v>
      </c>
      <c r="D157" s="11" t="str">
        <f>D69</f>
        <v>Wartości niematerialne i prawne</v>
      </c>
      <c r="G157" s="265">
        <f>'Infrastruktura B+R'!M8</f>
        <v>0</v>
      </c>
      <c r="H157" s="265">
        <f>'Infrastruktura B+R'!N8</f>
        <v>0</v>
      </c>
      <c r="I157" s="265">
        <f>'Infrastruktura B+R'!O8</f>
        <v>0</v>
      </c>
      <c r="J157" s="241" t="e">
        <f>H157/$H$54</f>
        <v>#DIV/0!</v>
      </c>
      <c r="K157" s="241">
        <v>0.5</v>
      </c>
      <c r="L157" s="11" t="s">
        <v>220</v>
      </c>
      <c r="M157" s="78"/>
    </row>
    <row r="158" spans="2:13" s="11" customFormat="1" ht="24" customHeight="1">
      <c r="B158" s="89"/>
      <c r="G158" s="265"/>
      <c r="H158" s="265"/>
      <c r="I158" s="265"/>
      <c r="M158" s="78"/>
    </row>
    <row r="159" spans="2:13" s="11" customFormat="1" ht="24" customHeight="1">
      <c r="B159" s="89"/>
      <c r="C159" s="238" t="s">
        <v>210</v>
      </c>
      <c r="D159" s="138"/>
      <c r="E159" s="80"/>
      <c r="F159" s="80"/>
      <c r="G159" s="264"/>
      <c r="H159" s="264"/>
      <c r="I159" s="264"/>
      <c r="J159" s="240"/>
      <c r="K159" s="80"/>
      <c r="M159" s="78"/>
    </row>
    <row r="160" spans="2:13" s="11" customFormat="1" ht="15.6">
      <c r="B160" s="89"/>
      <c r="C160" s="11" t="str">
        <f>C70</f>
        <v>Zadanie 9</v>
      </c>
      <c r="D160" s="11" t="str">
        <f>D70</f>
        <v>Prace przedwdrożeniowe</v>
      </c>
      <c r="G160" s="265">
        <f t="shared" ref="G160:I161" si="21">G70</f>
        <v>0</v>
      </c>
      <c r="H160" s="265">
        <f t="shared" si="21"/>
        <v>0</v>
      </c>
      <c r="I160" s="265">
        <f t="shared" si="21"/>
        <v>0</v>
      </c>
      <c r="J160" s="246"/>
      <c r="K160" s="246"/>
      <c r="L160" s="11" t="s">
        <v>170</v>
      </c>
      <c r="M160" s="78"/>
    </row>
    <row r="161" spans="2:13" s="11" customFormat="1" ht="15.6">
      <c r="B161" s="89"/>
      <c r="C161" s="11" t="str">
        <f>C71</f>
        <v>Zadanie 10</v>
      </c>
      <c r="D161" s="11" t="str">
        <f>D71</f>
        <v>Działania w zakresie cyfryzacji</v>
      </c>
      <c r="G161" s="265">
        <f t="shared" si="21"/>
        <v>0</v>
      </c>
      <c r="H161" s="265">
        <f t="shared" si="21"/>
        <v>0</v>
      </c>
      <c r="I161" s="265">
        <f t="shared" si="21"/>
        <v>0</v>
      </c>
      <c r="J161" s="246"/>
      <c r="K161" s="246"/>
      <c r="L161" s="11" t="s">
        <v>170</v>
      </c>
      <c r="M161" s="78"/>
    </row>
    <row r="162" spans="2:13" s="11" customFormat="1" ht="15.6">
      <c r="B162" s="89"/>
      <c r="C162" s="11" t="str">
        <f t="shared" ref="C162:D162" si="22">C72</f>
        <v>Zadanie 11</v>
      </c>
      <c r="D162" s="11" t="str">
        <f t="shared" si="22"/>
        <v>Podnoszenie kwalifikacji kadr</v>
      </c>
      <c r="G162" s="265">
        <f t="shared" ref="G162:I162" si="23">G72</f>
        <v>0</v>
      </c>
      <c r="H162" s="265">
        <f t="shared" si="23"/>
        <v>0</v>
      </c>
      <c r="I162" s="265">
        <f t="shared" si="23"/>
        <v>0</v>
      </c>
      <c r="J162" s="246"/>
      <c r="K162" s="246"/>
      <c r="L162" s="11" t="s">
        <v>170</v>
      </c>
      <c r="M162" s="78"/>
    </row>
    <row r="163" spans="2:13" s="11" customFormat="1" ht="15.6">
      <c r="B163" s="89"/>
      <c r="C163" s="11" t="str">
        <f t="shared" ref="C163:D163" si="24">C73</f>
        <v>Zadanie 12</v>
      </c>
      <c r="D163" s="11" t="str">
        <f t="shared" si="24"/>
        <v>Dokumentacja projektowa</v>
      </c>
      <c r="G163" s="265">
        <f t="shared" ref="G163:I163" si="25">G73</f>
        <v>0</v>
      </c>
      <c r="H163" s="265">
        <f t="shared" si="25"/>
        <v>0</v>
      </c>
      <c r="I163" s="265">
        <f t="shared" si="25"/>
        <v>0</v>
      </c>
      <c r="J163" s="246"/>
      <c r="K163" s="246"/>
      <c r="L163" s="11" t="s">
        <v>170</v>
      </c>
      <c r="M163" s="78"/>
    </row>
    <row r="164" spans="2:13" s="11" customFormat="1" ht="24" customHeight="1">
      <c r="B164" s="89"/>
      <c r="C164" s="118"/>
      <c r="D164" s="38"/>
      <c r="F164" s="247" t="s">
        <v>202</v>
      </c>
      <c r="G164" s="267">
        <f>SUM(G160:G163)</f>
        <v>0</v>
      </c>
      <c r="H164" s="267">
        <f>SUM(H160:H163)</f>
        <v>0</v>
      </c>
      <c r="I164" s="267">
        <f>SUM(I160:I163)</f>
        <v>0</v>
      </c>
      <c r="J164" s="248" t="e">
        <f>H164/$H$54</f>
        <v>#DIV/0!</v>
      </c>
      <c r="K164" s="248">
        <v>0.15</v>
      </c>
      <c r="M164" s="78"/>
    </row>
    <row r="165" spans="2:13" s="11" customFormat="1" ht="24" customHeight="1">
      <c r="B165" s="89"/>
      <c r="C165" s="238" t="str">
        <f>CONCATENATE("Limit na koszty pośrednie - ",F49)</f>
        <v xml:space="preserve">Limit na koszty pośrednie - </v>
      </c>
      <c r="D165" s="80"/>
      <c r="E165" s="80"/>
      <c r="F165" s="80"/>
      <c r="G165" s="268"/>
      <c r="H165" s="268"/>
      <c r="I165" s="268"/>
      <c r="J165" s="80"/>
      <c r="K165" s="80"/>
      <c r="M165" s="78"/>
    </row>
    <row r="166" spans="2:13" s="11" customFormat="1" ht="24" customHeight="1">
      <c r="B166" s="89"/>
      <c r="D166" s="11" t="s">
        <v>30</v>
      </c>
      <c r="G166" s="265">
        <f>G56</f>
        <v>0</v>
      </c>
      <c r="H166" s="265">
        <f>H56</f>
        <v>0</v>
      </c>
      <c r="I166" s="265">
        <f>I56</f>
        <v>0</v>
      </c>
      <c r="J166" s="241" t="e">
        <f>H166/$H$55</f>
        <v>#DIV/0!</v>
      </c>
      <c r="K166" s="241">
        <f>F49</f>
        <v>0</v>
      </c>
      <c r="L166" s="11" t="s">
        <v>212</v>
      </c>
      <c r="M166" s="78"/>
    </row>
    <row r="167" spans="2:13" s="11" customFormat="1" ht="24" customHeight="1">
      <c r="B167" s="89"/>
      <c r="G167" s="265"/>
      <c r="H167" s="265"/>
      <c r="I167" s="265"/>
      <c r="M167" s="78"/>
    </row>
    <row r="168" spans="2:13" s="11" customFormat="1" ht="24" customHeight="1">
      <c r="B168" s="89"/>
      <c r="C168" s="238" t="s">
        <v>213</v>
      </c>
      <c r="D168" s="138"/>
      <c r="E168" s="80"/>
      <c r="F168" s="80"/>
      <c r="G168" s="264"/>
      <c r="H168" s="264"/>
      <c r="I168" s="264"/>
      <c r="J168" s="240"/>
      <c r="K168" s="80"/>
      <c r="M168" s="78"/>
    </row>
    <row r="169" spans="2:13" s="11" customFormat="1" ht="24" customHeight="1">
      <c r="B169" s="89"/>
      <c r="D169" s="11" t="s">
        <v>217</v>
      </c>
      <c r="G169" s="265">
        <f>Wyliczenia!D10</f>
        <v>0</v>
      </c>
      <c r="H169" s="265">
        <f>Wyliczenia!E10</f>
        <v>0</v>
      </c>
      <c r="I169" s="265">
        <f>Wyliczenia!F10</f>
        <v>0</v>
      </c>
      <c r="M169" s="78"/>
    </row>
    <row r="170" spans="2:13" s="11" customFormat="1" ht="24" customHeight="1">
      <c r="B170" s="89"/>
      <c r="D170" s="11" t="s">
        <v>309</v>
      </c>
      <c r="G170" s="265">
        <f>Wyliczenia!H10</f>
        <v>0</v>
      </c>
      <c r="H170" s="265">
        <f>Wyliczenia!I10</f>
        <v>0</v>
      </c>
      <c r="I170" s="265">
        <f>Wyliczenia!J10</f>
        <v>0</v>
      </c>
      <c r="J170" s="241" t="e">
        <f>H170/$H$54</f>
        <v>#DIV/0!</v>
      </c>
      <c r="K170" s="241">
        <v>0.5</v>
      </c>
      <c r="M170" s="78"/>
    </row>
    <row r="171" spans="2:13" s="11" customFormat="1" ht="24" customHeight="1">
      <c r="B171" s="89"/>
      <c r="G171" s="269" t="b">
        <f>G169+G170=G76</f>
        <v>1</v>
      </c>
      <c r="H171" s="269" t="b">
        <f>H169+H170=H76</f>
        <v>1</v>
      </c>
      <c r="I171" s="269" t="b">
        <f>I169+I170=I76</f>
        <v>1</v>
      </c>
      <c r="M171" s="78"/>
    </row>
    <row r="172" spans="2:13" s="11" customFormat="1" ht="24" customHeight="1">
      <c r="B172" s="89"/>
      <c r="C172" s="238" t="s">
        <v>218</v>
      </c>
      <c r="D172" s="80"/>
      <c r="E172" s="80"/>
      <c r="F172" s="80"/>
      <c r="G172" s="268"/>
      <c r="H172" s="268"/>
      <c r="I172" s="268"/>
      <c r="J172" s="80"/>
      <c r="K172" s="80"/>
      <c r="M172" s="78"/>
    </row>
    <row r="173" spans="2:13" s="11" customFormat="1" ht="24" customHeight="1">
      <c r="B173" s="89"/>
      <c r="D173" s="11" t="s">
        <v>219</v>
      </c>
      <c r="G173" s="265">
        <f>G54</f>
        <v>0</v>
      </c>
      <c r="H173" s="265">
        <f>H54</f>
        <v>0</v>
      </c>
      <c r="I173" s="265">
        <f>I54</f>
        <v>0</v>
      </c>
      <c r="J173" s="241" t="e">
        <f>I173/H173</f>
        <v>#DIV/0!</v>
      </c>
      <c r="K173" s="241">
        <v>0.7</v>
      </c>
      <c r="M173" s="78"/>
    </row>
    <row r="174" spans="2:13" s="11" customFormat="1" ht="24" customHeight="1">
      <c r="B174" s="89"/>
      <c r="G174" s="265"/>
      <c r="H174" s="265"/>
      <c r="I174" s="265"/>
      <c r="J174" s="241"/>
      <c r="K174" s="241"/>
      <c r="M174" s="78"/>
    </row>
    <row r="175" spans="2:13" s="11" customFormat="1" ht="24" customHeight="1">
      <c r="B175" s="89"/>
      <c r="C175" s="238" t="s">
        <v>320</v>
      </c>
      <c r="D175" s="80"/>
      <c r="E175" s="80"/>
      <c r="F175" s="80"/>
      <c r="G175" s="268"/>
      <c r="H175" s="268"/>
      <c r="I175" s="268"/>
      <c r="J175" s="80"/>
      <c r="K175" s="80"/>
      <c r="M175" s="78"/>
    </row>
    <row r="176" spans="2:13" s="11" customFormat="1" ht="24" customHeight="1">
      <c r="B176" s="89"/>
      <c r="C176" s="11" t="str">
        <f>C113</f>
        <v>Zadanie 12</v>
      </c>
      <c r="D176" s="11" t="str">
        <f>D113</f>
        <v>Dokumentacja projektowa</v>
      </c>
      <c r="G176" s="265">
        <f>G163</f>
        <v>0</v>
      </c>
      <c r="H176" s="265">
        <f t="shared" ref="H176:I176" si="26">H163</f>
        <v>0</v>
      </c>
      <c r="I176" s="265">
        <f t="shared" si="26"/>
        <v>0</v>
      </c>
      <c r="J176" s="241" t="e">
        <f>H176/$H$54</f>
        <v>#DIV/0!</v>
      </c>
      <c r="K176" s="241">
        <v>0.05</v>
      </c>
      <c r="L176" s="11" t="s">
        <v>170</v>
      </c>
      <c r="M176" s="78"/>
    </row>
    <row r="177" spans="1:17" s="11" customFormat="1" ht="24" customHeight="1">
      <c r="B177" s="89"/>
      <c r="C177" s="118"/>
      <c r="D177" s="38"/>
      <c r="H177" s="230"/>
      <c r="I177" s="230"/>
      <c r="M177" s="242"/>
    </row>
    <row r="178" spans="1:17" s="11" customFormat="1" ht="15.6">
      <c r="B178" s="79"/>
      <c r="C178" s="80"/>
      <c r="D178" s="80"/>
      <c r="E178" s="80"/>
      <c r="F178" s="80"/>
      <c r="G178" s="243"/>
      <c r="H178" s="243"/>
      <c r="I178" s="243"/>
      <c r="J178" s="244"/>
      <c r="K178" s="80"/>
      <c r="L178" s="80"/>
      <c r="M178" s="82"/>
    </row>
    <row r="179" spans="1:17" s="11" customFormat="1" ht="28.2" customHeight="1">
      <c r="C179" s="306" t="s">
        <v>33</v>
      </c>
      <c r="D179" s="306"/>
      <c r="E179" s="306"/>
      <c r="F179" s="117"/>
      <c r="G179" s="9"/>
      <c r="H179" s="9"/>
      <c r="I179" s="9"/>
      <c r="J179" s="9"/>
      <c r="K179" s="9"/>
      <c r="L179" s="9"/>
      <c r="M179" s="9"/>
      <c r="N179" s="9"/>
    </row>
    <row r="180" spans="1:17" s="11" customFormat="1" ht="22.2" customHeight="1">
      <c r="B180" s="139"/>
      <c r="C180" s="306"/>
      <c r="D180" s="306"/>
      <c r="E180" s="306"/>
      <c r="F180" s="140"/>
      <c r="G180" s="129"/>
      <c r="H180" s="129"/>
      <c r="I180" s="129"/>
      <c r="J180" s="129"/>
      <c r="K180" s="129"/>
      <c r="L180" s="129"/>
      <c r="M180" s="136"/>
    </row>
    <row r="181" spans="1:17" s="11" customFormat="1" ht="24" customHeight="1">
      <c r="B181" s="89"/>
      <c r="G181" s="36" t="s">
        <v>17</v>
      </c>
      <c r="H181" s="36" t="s">
        <v>19</v>
      </c>
      <c r="M181" s="78"/>
    </row>
    <row r="182" spans="1:17" s="11" customFormat="1" ht="25.95" customHeight="1">
      <c r="B182" s="89"/>
      <c r="D182" s="310" t="s">
        <v>11</v>
      </c>
      <c r="E182" s="311"/>
      <c r="F182" s="141"/>
      <c r="G182" s="142">
        <f>I76</f>
        <v>0</v>
      </c>
      <c r="H182" s="143">
        <f>G182</f>
        <v>0</v>
      </c>
      <c r="M182" s="78"/>
    </row>
    <row r="183" spans="1:17" s="11" customFormat="1" ht="25.95" customHeight="1">
      <c r="B183" s="89"/>
      <c r="D183" s="309" t="s">
        <v>28</v>
      </c>
      <c r="E183" s="309"/>
      <c r="F183" s="120"/>
      <c r="G183" s="137">
        <f>SUM(G184:G187)</f>
        <v>0</v>
      </c>
      <c r="H183" s="137">
        <f>SUM(H184:H187)</f>
        <v>0</v>
      </c>
      <c r="M183" s="78"/>
    </row>
    <row r="184" spans="1:17" s="11" customFormat="1" ht="25.95" customHeight="1">
      <c r="B184" s="89"/>
      <c r="D184" s="309" t="s">
        <v>12</v>
      </c>
      <c r="E184" s="309"/>
      <c r="F184" s="120"/>
      <c r="G184" s="274"/>
      <c r="H184" s="274"/>
      <c r="M184" s="78"/>
    </row>
    <row r="185" spans="1:17" s="11" customFormat="1" ht="33" customHeight="1">
      <c r="B185" s="89"/>
      <c r="D185" s="315" t="s">
        <v>13</v>
      </c>
      <c r="E185" s="315"/>
      <c r="F185" s="144"/>
      <c r="G185" s="274"/>
      <c r="H185" s="274"/>
      <c r="M185" s="78"/>
    </row>
    <row r="186" spans="1:17" s="11" customFormat="1" ht="25.95" customHeight="1">
      <c r="B186" s="89"/>
      <c r="D186" s="309" t="s">
        <v>14</v>
      </c>
      <c r="E186" s="309"/>
      <c r="F186" s="120"/>
      <c r="G186" s="274"/>
      <c r="H186" s="274"/>
      <c r="M186" s="78"/>
    </row>
    <row r="187" spans="1:17" s="11" customFormat="1" ht="25.95" customHeight="1">
      <c r="B187" s="89"/>
      <c r="D187" s="314" t="s">
        <v>15</v>
      </c>
      <c r="E187" s="314"/>
      <c r="F187" s="145"/>
      <c r="G187" s="275"/>
      <c r="H187" s="275"/>
      <c r="M187" s="78"/>
    </row>
    <row r="188" spans="1:17" s="11" customFormat="1" ht="25.95" customHeight="1">
      <c r="B188" s="89"/>
      <c r="D188" s="310" t="s">
        <v>16</v>
      </c>
      <c r="E188" s="311"/>
      <c r="F188" s="141"/>
      <c r="G188" s="146">
        <f>G183+G182</f>
        <v>0</v>
      </c>
      <c r="H188" s="147">
        <f>H183+H182</f>
        <v>0</v>
      </c>
      <c r="M188" s="78"/>
    </row>
    <row r="189" spans="1:17" s="11" customFormat="1" ht="27" customHeight="1">
      <c r="B189" s="79"/>
      <c r="C189" s="80"/>
      <c r="D189" s="138"/>
      <c r="E189" s="138"/>
      <c r="F189" s="138"/>
      <c r="G189" s="148" t="b">
        <f>G188=G54</f>
        <v>1</v>
      </c>
      <c r="H189" s="148" t="b">
        <f>H188=H54</f>
        <v>1</v>
      </c>
      <c r="I189" s="80"/>
      <c r="J189" s="80"/>
      <c r="K189" s="80"/>
      <c r="L189" s="80"/>
      <c r="M189" s="82"/>
    </row>
    <row r="190" spans="1:17" ht="15.6">
      <c r="O190" s="11"/>
      <c r="P190" s="11"/>
      <c r="Q190" s="11"/>
    </row>
    <row r="191" spans="1:17">
      <c r="A191" s="57" t="s">
        <v>221</v>
      </c>
    </row>
    <row r="195" spans="4:12" hidden="1"/>
    <row r="196" spans="4:12" s="62" customFormat="1" hidden="1"/>
    <row r="197" spans="4:12" hidden="1">
      <c r="D197" s="100" t="s">
        <v>127</v>
      </c>
      <c r="E197" s="100" t="s">
        <v>127</v>
      </c>
      <c r="F197" s="57" t="s">
        <v>82</v>
      </c>
      <c r="G197" s="169">
        <v>0</v>
      </c>
      <c r="H197" s="57" t="s">
        <v>26</v>
      </c>
    </row>
    <row r="198" spans="4:12" hidden="1">
      <c r="D198" s="103" t="s">
        <v>128</v>
      </c>
      <c r="E198" s="103" t="s">
        <v>128</v>
      </c>
      <c r="F198" s="57" t="s">
        <v>83</v>
      </c>
      <c r="G198" s="175">
        <v>5.0000000000000001E-3</v>
      </c>
      <c r="H198" s="57" t="s">
        <v>27</v>
      </c>
      <c r="J198" s="88" t="str">
        <f t="shared" ref="J198:J203" si="27">F42</f>
        <v/>
      </c>
      <c r="K198" s="229" t="str">
        <f t="shared" ref="K198:K203" si="28">IF(J198="","",G42)</f>
        <v/>
      </c>
    </row>
    <row r="199" spans="4:12" hidden="1">
      <c r="D199" s="103" t="s">
        <v>129</v>
      </c>
      <c r="E199" s="103" t="s">
        <v>129</v>
      </c>
      <c r="G199" s="169">
        <v>0.01</v>
      </c>
      <c r="H199" s="57" t="s">
        <v>121</v>
      </c>
      <c r="J199" s="88" t="str">
        <f t="shared" si="27"/>
        <v/>
      </c>
      <c r="K199" s="229" t="str">
        <f t="shared" si="28"/>
        <v/>
      </c>
      <c r="L199" s="57" t="str">
        <f>IF(K199="","",IF(AND(J199=$D$203,K199=$H$199),1,IF(K199=$H$198,1,2)))</f>
        <v/>
      </c>
    </row>
    <row r="200" spans="4:12" hidden="1">
      <c r="D200" s="57" t="s">
        <v>90</v>
      </c>
      <c r="E200" s="103" t="s">
        <v>130</v>
      </c>
      <c r="G200" s="169">
        <v>0.02</v>
      </c>
      <c r="J200" s="88" t="str">
        <f t="shared" si="27"/>
        <v/>
      </c>
      <c r="K200" s="229" t="str">
        <f t="shared" si="28"/>
        <v/>
      </c>
      <c r="L200" s="57" t="str">
        <f>IF(K200="","",IF(AND(J200=$D$203,K200=$H$199),1,IF(K200=$H$198,1,2)))</f>
        <v/>
      </c>
    </row>
    <row r="201" spans="4:12" hidden="1">
      <c r="D201" s="103" t="s">
        <v>130</v>
      </c>
      <c r="E201" s="103" t="s">
        <v>130</v>
      </c>
      <c r="G201" s="169">
        <v>0.03</v>
      </c>
      <c r="J201" s="88" t="str">
        <f t="shared" si="27"/>
        <v/>
      </c>
      <c r="K201" s="229" t="str">
        <f t="shared" si="28"/>
        <v/>
      </c>
      <c r="L201" s="57" t="str">
        <f>IF(K201="","",IF(AND(J201=$D$203,K201=$H$199),1,IF(K201=$H$198,1,2)))</f>
        <v/>
      </c>
    </row>
    <row r="202" spans="4:12" hidden="1">
      <c r="D202" s="57" t="s">
        <v>88</v>
      </c>
      <c r="E202" s="103" t="s">
        <v>130</v>
      </c>
      <c r="G202" s="169">
        <v>0.04</v>
      </c>
      <c r="J202" s="88" t="str">
        <f t="shared" si="27"/>
        <v/>
      </c>
      <c r="K202" s="229" t="str">
        <f t="shared" si="28"/>
        <v/>
      </c>
      <c r="L202" s="57" t="str">
        <f>IF(K202="","",IF(AND(J202=$D$203,K202=$H$199),1,IF(K202=$H$198,1,2)))</f>
        <v/>
      </c>
    </row>
    <row r="203" spans="4:12" hidden="1">
      <c r="D203" s="57" t="s">
        <v>89</v>
      </c>
      <c r="E203" s="103" t="s">
        <v>130</v>
      </c>
      <c r="G203" s="169">
        <v>0.05</v>
      </c>
      <c r="J203" s="88" t="str">
        <f t="shared" si="27"/>
        <v/>
      </c>
      <c r="K203" s="229" t="str">
        <f t="shared" si="28"/>
        <v/>
      </c>
      <c r="L203" s="57" t="str">
        <f>IF(K203="","",IF(AND(J203=$D$203,K203=$H$199),1,IF(K203=$H$198,1,2)))</f>
        <v/>
      </c>
    </row>
    <row r="204" spans="4:12" hidden="1">
      <c r="G204" s="169">
        <v>0.06</v>
      </c>
    </row>
    <row r="205" spans="4:12" hidden="1">
      <c r="G205" s="169">
        <v>7.0000000000000007E-2</v>
      </c>
    </row>
    <row r="206" spans="4:12" ht="15" hidden="1" thickBot="1"/>
    <row r="207" spans="4:12" ht="16.2" hidden="1" thickBot="1">
      <c r="D207" s="149" t="s">
        <v>144</v>
      </c>
    </row>
    <row r="208" spans="4:12" ht="78.599999999999994" hidden="1" thickBot="1">
      <c r="D208" s="149" t="s">
        <v>132</v>
      </c>
    </row>
    <row r="209" spans="2:12" ht="78.599999999999994" hidden="1" thickBot="1">
      <c r="D209" s="150" t="s">
        <v>133</v>
      </c>
    </row>
    <row r="210" spans="2:12" ht="47.4" hidden="1" thickBot="1">
      <c r="D210" s="150" t="s">
        <v>134</v>
      </c>
    </row>
    <row r="211" spans="2:12" hidden="1"/>
    <row r="212" spans="2:12" hidden="1"/>
    <row r="213" spans="2:12" hidden="1"/>
    <row r="214" spans="2:12" s="62" customFormat="1" ht="18" hidden="1">
      <c r="C214" s="151" t="s">
        <v>140</v>
      </c>
      <c r="D214" s="152"/>
      <c r="E214" s="152"/>
      <c r="F214" s="152"/>
    </row>
    <row r="215" spans="2:12" ht="37.950000000000003" hidden="1" customHeight="1">
      <c r="C215" s="96" t="s">
        <v>148</v>
      </c>
      <c r="D215" s="97" t="s">
        <v>132</v>
      </c>
      <c r="E215" s="97" t="s">
        <v>133</v>
      </c>
      <c r="F215" s="153" t="s">
        <v>134</v>
      </c>
      <c r="H215" s="11" t="s">
        <v>111</v>
      </c>
      <c r="I215" s="57" t="str">
        <f t="shared" ref="I215:I220" si="29">L10</f>
        <v/>
      </c>
      <c r="J215" s="57">
        <f t="shared" ref="J215:J220" si="30">F32</f>
        <v>0</v>
      </c>
      <c r="K215" s="57" t="str">
        <f t="shared" ref="K215:K220" si="31">CONCATENATE(I215,J215)</f>
        <v>0</v>
      </c>
      <c r="L215" s="154" t="e">
        <f t="shared" ref="L215:L220" si="32">VLOOKUP(K215,$E$221:$F$236,2,0)</f>
        <v>#N/A</v>
      </c>
    </row>
    <row r="216" spans="2:12" ht="27.6" hidden="1">
      <c r="C216" s="100" t="s">
        <v>127</v>
      </c>
      <c r="D216" s="102">
        <v>0.4</v>
      </c>
      <c r="E216" s="102">
        <v>0.35</v>
      </c>
      <c r="F216" s="102">
        <v>0.45</v>
      </c>
      <c r="H216" s="11" t="s">
        <v>112</v>
      </c>
      <c r="I216" s="57" t="str">
        <f t="shared" si="29"/>
        <v/>
      </c>
      <c r="J216" s="57">
        <f t="shared" si="30"/>
        <v>0</v>
      </c>
      <c r="K216" s="57" t="str">
        <f t="shared" si="31"/>
        <v>0</v>
      </c>
      <c r="L216" s="154" t="e">
        <f t="shared" si="32"/>
        <v>#N/A</v>
      </c>
    </row>
    <row r="217" spans="2:12" ht="27.6" hidden="1">
      <c r="C217" s="103" t="s">
        <v>128</v>
      </c>
      <c r="D217" s="102">
        <v>0.4</v>
      </c>
      <c r="E217" s="102">
        <v>0.35</v>
      </c>
      <c r="F217" s="102">
        <v>0.45</v>
      </c>
      <c r="H217" s="11" t="s">
        <v>113</v>
      </c>
      <c r="I217" s="57" t="str">
        <f t="shared" si="29"/>
        <v/>
      </c>
      <c r="J217" s="57">
        <f t="shared" si="30"/>
        <v>0</v>
      </c>
      <c r="K217" s="57" t="str">
        <f t="shared" si="31"/>
        <v>0</v>
      </c>
      <c r="L217" s="154" t="e">
        <f t="shared" si="32"/>
        <v>#N/A</v>
      </c>
    </row>
    <row r="218" spans="2:12" ht="27.6" hidden="1">
      <c r="C218" s="103" t="s">
        <v>129</v>
      </c>
      <c r="D218" s="102">
        <v>0.3</v>
      </c>
      <c r="E218" s="102">
        <v>0.25</v>
      </c>
      <c r="F218" s="102">
        <v>0.35</v>
      </c>
      <c r="H218" s="11" t="s">
        <v>114</v>
      </c>
      <c r="I218" s="57" t="str">
        <f t="shared" si="29"/>
        <v/>
      </c>
      <c r="J218" s="57">
        <f t="shared" si="30"/>
        <v>0</v>
      </c>
      <c r="K218" s="57" t="str">
        <f t="shared" si="31"/>
        <v>0</v>
      </c>
      <c r="L218" s="154" t="e">
        <f t="shared" si="32"/>
        <v>#N/A</v>
      </c>
    </row>
    <row r="219" spans="2:12" ht="27.6" hidden="1">
      <c r="C219" s="103" t="s">
        <v>130</v>
      </c>
      <c r="D219" s="102">
        <v>0.2</v>
      </c>
      <c r="E219" s="102">
        <v>0.15</v>
      </c>
      <c r="F219" s="102">
        <v>0.25</v>
      </c>
      <c r="H219" s="11" t="s">
        <v>115</v>
      </c>
      <c r="I219" s="57" t="str">
        <f t="shared" si="29"/>
        <v/>
      </c>
      <c r="J219" s="57">
        <f t="shared" si="30"/>
        <v>0</v>
      </c>
      <c r="K219" s="57" t="str">
        <f t="shared" si="31"/>
        <v>0</v>
      </c>
      <c r="L219" s="154" t="e">
        <f t="shared" si="32"/>
        <v>#N/A</v>
      </c>
    </row>
    <row r="220" spans="2:12" ht="15.6" hidden="1">
      <c r="C220" s="11"/>
      <c r="H220" s="11" t="s">
        <v>116</v>
      </c>
      <c r="I220" s="57" t="str">
        <f t="shared" si="29"/>
        <v/>
      </c>
      <c r="J220" s="57">
        <f t="shared" si="30"/>
        <v>0</v>
      </c>
      <c r="K220" s="57" t="str">
        <f t="shared" si="31"/>
        <v>0</v>
      </c>
      <c r="L220" s="154" t="e">
        <f t="shared" si="32"/>
        <v>#N/A</v>
      </c>
    </row>
    <row r="221" spans="2:12" ht="30" hidden="1" customHeight="1">
      <c r="B221" s="57">
        <v>1</v>
      </c>
      <c r="C221" s="155" t="s">
        <v>127</v>
      </c>
      <c r="D221" s="153" t="s">
        <v>132</v>
      </c>
      <c r="E221" s="84" t="str">
        <f>CONCATENATE(C221,D221)</f>
        <v>mikroprzedsiębiorstwomiasto Wrocław w okresie od dnia 1 stycznia 2022 r. do dnia 31 grudnia 2024 r.</v>
      </c>
      <c r="F221" s="156">
        <v>0.4</v>
      </c>
    </row>
    <row r="222" spans="2:12" ht="30" hidden="1" customHeight="1">
      <c r="B222" s="57">
        <v>2</v>
      </c>
      <c r="C222" s="157" t="s">
        <v>127</v>
      </c>
      <c r="D222" s="158" t="s">
        <v>133</v>
      </c>
      <c r="E222" s="84" t="str">
        <f t="shared" ref="E222:E236" si="33">CONCATENATE(C222,D222)</f>
        <v>mikroprzedsiębiorstwomiasto Wrocław w okresie od dnia 1 stycznia 2025 r. do dnia 31 grudnia 2027 r.</v>
      </c>
      <c r="F222" s="159">
        <v>0.35</v>
      </c>
    </row>
    <row r="223" spans="2:12" ht="30" hidden="1" customHeight="1">
      <c r="B223" s="57">
        <v>3</v>
      </c>
      <c r="C223" s="160" t="s">
        <v>127</v>
      </c>
      <c r="D223" s="161" t="s">
        <v>134</v>
      </c>
      <c r="E223" s="84" t="str">
        <f t="shared" si="33"/>
        <v>mikroprzedsiębiorstwopozostałe obszary województwa dolnośląskiego</v>
      </c>
      <c r="F223" s="162">
        <v>0.45</v>
      </c>
    </row>
    <row r="224" spans="2:12" ht="30" hidden="1" customHeight="1">
      <c r="B224" s="57">
        <v>4</v>
      </c>
      <c r="C224" s="160" t="s">
        <v>127</v>
      </c>
      <c r="D224" s="57" t="s">
        <v>144</v>
      </c>
      <c r="E224" s="84" t="str">
        <f t="shared" si="33"/>
        <v>mikroprzedsiębiorstwoNie dotyczy</v>
      </c>
      <c r="F224" s="159">
        <v>0</v>
      </c>
    </row>
    <row r="225" spans="2:13" ht="55.2" hidden="1">
      <c r="B225" s="57">
        <v>1</v>
      </c>
      <c r="C225" s="163" t="s">
        <v>128</v>
      </c>
      <c r="D225" s="153" t="s">
        <v>132</v>
      </c>
      <c r="E225" s="84" t="str">
        <f t="shared" si="33"/>
        <v>małe przedsiębiorstwomiasto Wrocław w okresie od dnia 1 stycznia 2022 r. do dnia 31 grudnia 2024 r.</v>
      </c>
      <c r="F225" s="156">
        <v>0.4</v>
      </c>
    </row>
    <row r="226" spans="2:13" ht="55.2" hidden="1">
      <c r="B226" s="57">
        <v>2</v>
      </c>
      <c r="C226" s="164" t="s">
        <v>128</v>
      </c>
      <c r="D226" s="158" t="s">
        <v>133</v>
      </c>
      <c r="E226" s="84" t="str">
        <f t="shared" si="33"/>
        <v>małe przedsiębiorstwomiasto Wrocław w okresie od dnia 1 stycznia 2025 r. do dnia 31 grudnia 2027 r.</v>
      </c>
      <c r="F226" s="159">
        <v>0.35</v>
      </c>
    </row>
    <row r="227" spans="2:13" ht="41.4" hidden="1">
      <c r="B227" s="57">
        <v>3</v>
      </c>
      <c r="C227" s="165" t="s">
        <v>128</v>
      </c>
      <c r="D227" s="161" t="s">
        <v>134</v>
      </c>
      <c r="E227" s="84" t="str">
        <f t="shared" si="33"/>
        <v>małe przedsiębiorstwopozostałe obszary województwa dolnośląskiego</v>
      </c>
      <c r="F227" s="162">
        <v>0.45</v>
      </c>
    </row>
    <row r="228" spans="2:13" ht="27.6" hidden="1">
      <c r="B228" s="57">
        <v>4</v>
      </c>
      <c r="C228" s="165" t="s">
        <v>128</v>
      </c>
      <c r="D228" s="57" t="s">
        <v>144</v>
      </c>
      <c r="E228" s="84" t="str">
        <f t="shared" si="33"/>
        <v>małe przedsiębiorstwoNie dotyczy</v>
      </c>
      <c r="F228" s="159">
        <v>0</v>
      </c>
    </row>
    <row r="229" spans="2:13" ht="55.2" hidden="1">
      <c r="B229" s="57">
        <v>1</v>
      </c>
      <c r="C229" s="163" t="s">
        <v>129</v>
      </c>
      <c r="D229" s="153" t="s">
        <v>132</v>
      </c>
      <c r="E229" s="84" t="str">
        <f t="shared" si="33"/>
        <v>średnie przedsiębiorstwomiasto Wrocław w okresie od dnia 1 stycznia 2022 r. do dnia 31 grudnia 2024 r.</v>
      </c>
      <c r="F229" s="156">
        <v>0.3</v>
      </c>
    </row>
    <row r="230" spans="2:13" ht="55.2" hidden="1">
      <c r="B230" s="57">
        <v>2</v>
      </c>
      <c r="C230" s="164" t="s">
        <v>129</v>
      </c>
      <c r="D230" s="158" t="s">
        <v>133</v>
      </c>
      <c r="E230" s="84" t="str">
        <f t="shared" si="33"/>
        <v>średnie przedsiębiorstwomiasto Wrocław w okresie od dnia 1 stycznia 2025 r. do dnia 31 grudnia 2027 r.</v>
      </c>
      <c r="F230" s="159">
        <v>0.25</v>
      </c>
    </row>
    <row r="231" spans="2:13" ht="41.4" hidden="1">
      <c r="B231" s="57">
        <v>3</v>
      </c>
      <c r="C231" s="165" t="s">
        <v>129</v>
      </c>
      <c r="D231" s="161" t="s">
        <v>134</v>
      </c>
      <c r="E231" s="84" t="str">
        <f t="shared" si="33"/>
        <v>średnie przedsiębiorstwopozostałe obszary województwa dolnośląskiego</v>
      </c>
      <c r="F231" s="162">
        <v>0.35</v>
      </c>
    </row>
    <row r="232" spans="2:13" ht="27.6" hidden="1">
      <c r="B232" s="57">
        <v>4</v>
      </c>
      <c r="C232" s="165" t="s">
        <v>129</v>
      </c>
      <c r="D232" s="57" t="s">
        <v>144</v>
      </c>
      <c r="E232" s="84" t="str">
        <f t="shared" si="33"/>
        <v>średnie przedsiębiorstwoNie dotyczy</v>
      </c>
      <c r="F232" s="159">
        <v>0</v>
      </c>
    </row>
    <row r="233" spans="2:13" ht="55.2" hidden="1">
      <c r="B233" s="57">
        <v>1</v>
      </c>
      <c r="C233" s="163" t="s">
        <v>130</v>
      </c>
      <c r="D233" s="153" t="s">
        <v>132</v>
      </c>
      <c r="E233" s="84" t="str">
        <f t="shared" si="33"/>
        <v>duże przedsiębiorstwomiasto Wrocław w okresie od dnia 1 stycznia 2022 r. do dnia 31 grudnia 2024 r.</v>
      </c>
      <c r="F233" s="156">
        <v>0.2</v>
      </c>
    </row>
    <row r="234" spans="2:13" ht="55.2" hidden="1">
      <c r="B234" s="57">
        <v>2</v>
      </c>
      <c r="C234" s="164" t="s">
        <v>130</v>
      </c>
      <c r="D234" s="158" t="s">
        <v>133</v>
      </c>
      <c r="E234" s="84" t="str">
        <f t="shared" si="33"/>
        <v>duże przedsiębiorstwomiasto Wrocław w okresie od dnia 1 stycznia 2025 r. do dnia 31 grudnia 2027 r.</v>
      </c>
      <c r="F234" s="159">
        <v>0.15</v>
      </c>
    </row>
    <row r="235" spans="2:13" ht="41.4" hidden="1">
      <c r="B235" s="57">
        <v>3</v>
      </c>
      <c r="C235" s="165" t="s">
        <v>130</v>
      </c>
      <c r="D235" s="161" t="s">
        <v>134</v>
      </c>
      <c r="E235" s="84" t="str">
        <f t="shared" si="33"/>
        <v>duże przedsiębiorstwopozostałe obszary województwa dolnośląskiego</v>
      </c>
      <c r="F235" s="162">
        <v>0.25</v>
      </c>
    </row>
    <row r="236" spans="2:13" ht="27.6" hidden="1">
      <c r="B236" s="57">
        <v>4</v>
      </c>
      <c r="C236" s="103" t="s">
        <v>130</v>
      </c>
      <c r="D236" s="166" t="s">
        <v>144</v>
      </c>
      <c r="E236" s="84" t="str">
        <f t="shared" si="33"/>
        <v>duże przedsiębiorstwoNie dotyczy</v>
      </c>
      <c r="F236" s="167">
        <v>0</v>
      </c>
    </row>
    <row r="237" spans="2:13" hidden="1">
      <c r="D237" s="166"/>
    </row>
    <row r="238" spans="2:13" s="62" customFormat="1" hidden="1">
      <c r="D238" s="57"/>
    </row>
    <row r="239" spans="2:13" ht="18" hidden="1">
      <c r="D239" s="91" t="s">
        <v>141</v>
      </c>
      <c r="E239" s="11"/>
      <c r="F239" s="11" t="s">
        <v>150</v>
      </c>
      <c r="G239" s="11"/>
      <c r="H239" s="11"/>
      <c r="I239" s="11"/>
      <c r="J239" s="11"/>
    </row>
    <row r="240" spans="2:13" ht="55.2" hidden="1">
      <c r="D240" s="94" t="s">
        <v>148</v>
      </c>
      <c r="E240" s="95" t="s">
        <v>126</v>
      </c>
      <c r="F240" s="95" t="s">
        <v>126</v>
      </c>
      <c r="G240" s="95" t="s">
        <v>126</v>
      </c>
      <c r="H240" s="11"/>
      <c r="I240" s="11" t="s">
        <v>111</v>
      </c>
      <c r="J240" s="57" t="str">
        <f t="shared" ref="J240:J245" si="34">L10</f>
        <v/>
      </c>
      <c r="K240" s="154" t="e">
        <f>VLOOKUP(J240,$D$256:$H$259,5,0)</f>
        <v>#N/A</v>
      </c>
      <c r="M240" s="154"/>
    </row>
    <row r="241" spans="4:13" ht="27.6" hidden="1">
      <c r="D241" s="99"/>
      <c r="E241" s="99" t="s">
        <v>138</v>
      </c>
      <c r="F241" s="99" t="s">
        <v>136</v>
      </c>
      <c r="G241" s="99" t="s">
        <v>137</v>
      </c>
      <c r="H241" s="11"/>
      <c r="I241" s="11" t="s">
        <v>112</v>
      </c>
      <c r="J241" s="57" t="str">
        <f t="shared" si="34"/>
        <v/>
      </c>
      <c r="K241" s="154">
        <v>0.7</v>
      </c>
      <c r="M241" s="154"/>
    </row>
    <row r="242" spans="4:13" ht="15.6" hidden="1">
      <c r="D242" s="100" t="s">
        <v>127</v>
      </c>
      <c r="E242" s="101">
        <v>0.7</v>
      </c>
      <c r="F242" s="101">
        <v>0.7</v>
      </c>
      <c r="G242" s="101">
        <v>0.7</v>
      </c>
      <c r="H242" s="11"/>
      <c r="I242" s="11" t="s">
        <v>113</v>
      </c>
      <c r="J242" s="57" t="str">
        <f t="shared" si="34"/>
        <v/>
      </c>
      <c r="K242" s="154">
        <v>0.7</v>
      </c>
      <c r="M242" s="154"/>
    </row>
    <row r="243" spans="4:13" ht="15.6" hidden="1">
      <c r="D243" s="103" t="s">
        <v>128</v>
      </c>
      <c r="E243" s="101">
        <v>0.7</v>
      </c>
      <c r="F243" s="101">
        <v>0.7</v>
      </c>
      <c r="G243" s="101">
        <v>0.7</v>
      </c>
      <c r="H243" s="11"/>
      <c r="I243" s="11" t="s">
        <v>114</v>
      </c>
      <c r="J243" s="57" t="str">
        <f t="shared" si="34"/>
        <v/>
      </c>
      <c r="K243" s="154">
        <v>0.7</v>
      </c>
      <c r="M243" s="154"/>
    </row>
    <row r="244" spans="4:13" ht="15.6" hidden="1">
      <c r="D244" s="103" t="s">
        <v>129</v>
      </c>
      <c r="E244" s="101">
        <v>0.65</v>
      </c>
      <c r="F244" s="101">
        <v>0.7</v>
      </c>
      <c r="G244" s="101">
        <v>0.7</v>
      </c>
      <c r="H244" s="11"/>
      <c r="I244" s="11" t="s">
        <v>115</v>
      </c>
      <c r="J244" s="57" t="str">
        <f t="shared" si="34"/>
        <v/>
      </c>
      <c r="K244" s="154">
        <v>0.7</v>
      </c>
      <c r="M244" s="154"/>
    </row>
    <row r="245" spans="4:13" ht="15.6" hidden="1">
      <c r="D245" s="103" t="s">
        <v>130</v>
      </c>
      <c r="E245" s="101">
        <v>0.55000000000000004</v>
      </c>
      <c r="F245" s="101">
        <v>0.65</v>
      </c>
      <c r="G245" s="101">
        <v>0.7</v>
      </c>
      <c r="H245" s="11"/>
      <c r="I245" s="11" t="s">
        <v>116</v>
      </c>
      <c r="J245" s="57" t="str">
        <f t="shared" si="34"/>
        <v/>
      </c>
      <c r="K245" s="154">
        <v>0.7</v>
      </c>
      <c r="M245" s="154"/>
    </row>
    <row r="246" spans="4:13" hidden="1">
      <c r="K246" s="168">
        <f>SUM(K247:K250)</f>
        <v>0</v>
      </c>
      <c r="L246" s="57" t="s">
        <v>136</v>
      </c>
    </row>
    <row r="247" spans="4:13" hidden="1">
      <c r="D247" s="300" t="s">
        <v>87</v>
      </c>
      <c r="E247" s="318" t="s">
        <v>84</v>
      </c>
      <c r="F247" s="318"/>
      <c r="G247" s="318"/>
      <c r="H247" s="318"/>
      <c r="I247" s="318"/>
      <c r="J247" s="318"/>
      <c r="K247" s="57">
        <f>IF(K20="TAK",1,0)</f>
        <v>0</v>
      </c>
    </row>
    <row r="248" spans="4:13" hidden="1">
      <c r="D248" s="300"/>
      <c r="E248" s="318" t="s">
        <v>81</v>
      </c>
      <c r="F248" s="318"/>
      <c r="G248" s="318"/>
      <c r="H248" s="318"/>
      <c r="I248" s="318"/>
      <c r="J248" s="318"/>
      <c r="K248" s="57">
        <f>IF(K21="TAK",1,0)</f>
        <v>0</v>
      </c>
    </row>
    <row r="249" spans="4:13" hidden="1">
      <c r="D249" s="300" t="s">
        <v>85</v>
      </c>
      <c r="E249" s="301"/>
      <c r="F249" s="301"/>
      <c r="G249" s="301"/>
      <c r="H249" s="301"/>
      <c r="I249" s="301"/>
      <c r="J249" s="301"/>
      <c r="K249" s="57">
        <f>IF(K22="TAK",1,0)</f>
        <v>0</v>
      </c>
    </row>
    <row r="250" spans="4:13" ht="15.6" hidden="1">
      <c r="D250" s="302" t="s">
        <v>86</v>
      </c>
      <c r="E250" s="302"/>
      <c r="F250" s="302"/>
      <c r="G250" s="302"/>
      <c r="H250" s="302"/>
      <c r="I250" s="302"/>
      <c r="J250" s="302"/>
      <c r="K250" s="57">
        <f>IF(K23="TAK",1,0)</f>
        <v>0</v>
      </c>
    </row>
    <row r="251" spans="4:13" hidden="1"/>
    <row r="252" spans="4:13" ht="15.6" hidden="1">
      <c r="D252" s="302" t="s">
        <v>145</v>
      </c>
      <c r="E252" s="302"/>
      <c r="F252" s="302"/>
      <c r="G252" s="302"/>
      <c r="H252" s="302"/>
      <c r="I252" s="302"/>
      <c r="J252" s="302"/>
      <c r="K252" s="168">
        <f>IF(K26="TAK",1,0)</f>
        <v>0</v>
      </c>
      <c r="L252" s="57" t="s">
        <v>137</v>
      </c>
    </row>
    <row r="253" spans="4:13" hidden="1"/>
    <row r="254" spans="4:13" ht="30" hidden="1" customHeight="1">
      <c r="D254" s="94" t="s">
        <v>148</v>
      </c>
      <c r="E254" s="95" t="s">
        <v>126</v>
      </c>
      <c r="F254" s="95" t="s">
        <v>126</v>
      </c>
      <c r="G254" s="95" t="s">
        <v>126</v>
      </c>
    </row>
    <row r="255" spans="4:13" ht="27.6" hidden="1">
      <c r="D255" s="99"/>
      <c r="E255" s="99" t="s">
        <v>138</v>
      </c>
      <c r="F255" s="99" t="s">
        <v>136</v>
      </c>
      <c r="G255" s="99" t="s">
        <v>137</v>
      </c>
      <c r="H255" s="57" t="s">
        <v>153</v>
      </c>
    </row>
    <row r="256" spans="4:13" hidden="1">
      <c r="D256" s="100" t="s">
        <v>127</v>
      </c>
      <c r="E256" s="101">
        <v>0.7</v>
      </c>
      <c r="F256" s="101">
        <f>IF($K$246=0,0%,F242)</f>
        <v>0</v>
      </c>
      <c r="G256" s="101">
        <f>IF($K$252=0,0%,G242)</f>
        <v>0</v>
      </c>
      <c r="H256" s="169">
        <f>MAX(E256:G256)</f>
        <v>0.7</v>
      </c>
    </row>
    <row r="257" spans="4:13" ht="28.95" hidden="1" customHeight="1">
      <c r="D257" s="103" t="s">
        <v>128</v>
      </c>
      <c r="E257" s="101">
        <v>0.7</v>
      </c>
      <c r="F257" s="101">
        <f>IF($K$246=0,0%,F243)</f>
        <v>0</v>
      </c>
      <c r="G257" s="101">
        <f>IF($K$252=0,0%,G243)</f>
        <v>0</v>
      </c>
      <c r="H257" s="169">
        <f>MAX(E257:G257)</f>
        <v>0.7</v>
      </c>
    </row>
    <row r="258" spans="4:13" hidden="1">
      <c r="D258" s="103" t="s">
        <v>129</v>
      </c>
      <c r="E258" s="101">
        <v>0.65</v>
      </c>
      <c r="F258" s="101">
        <f>IF($K$246=0,0%,F244)</f>
        <v>0</v>
      </c>
      <c r="G258" s="101">
        <f>IF($K$252=0,0%,G244)</f>
        <v>0</v>
      </c>
      <c r="H258" s="169">
        <f>MAX(E258:G258)</f>
        <v>0.65</v>
      </c>
    </row>
    <row r="259" spans="4:13" hidden="1">
      <c r="D259" s="103" t="s">
        <v>130</v>
      </c>
      <c r="E259" s="101">
        <v>0.55000000000000004</v>
      </c>
      <c r="F259" s="101">
        <f>IF($K$246=0,0%,F245)</f>
        <v>0</v>
      </c>
      <c r="G259" s="101">
        <f>IF($K$252=0,0%,G245)</f>
        <v>0</v>
      </c>
      <c r="H259" s="169">
        <f>MAX(E259:G259)</f>
        <v>0.55000000000000004</v>
      </c>
    </row>
    <row r="260" spans="4:13" s="62" customFormat="1" hidden="1">
      <c r="D260" s="57"/>
    </row>
    <row r="261" spans="4:13" ht="18" hidden="1">
      <c r="D261" s="91" t="s">
        <v>141</v>
      </c>
      <c r="E261" s="11"/>
      <c r="F261" s="11" t="s">
        <v>154</v>
      </c>
      <c r="G261" s="11"/>
      <c r="H261" s="11"/>
      <c r="I261" s="11"/>
      <c r="J261" s="11"/>
    </row>
    <row r="262" spans="4:13" ht="27.6" hidden="1">
      <c r="D262" s="94" t="s">
        <v>148</v>
      </c>
      <c r="E262" s="316" t="s">
        <v>131</v>
      </c>
      <c r="F262" s="316" t="s">
        <v>131</v>
      </c>
      <c r="G262" s="316" t="s">
        <v>131</v>
      </c>
      <c r="H262" s="11"/>
      <c r="M262" s="154"/>
    </row>
    <row r="263" spans="4:13" ht="15.6" hidden="1">
      <c r="D263" s="98"/>
      <c r="E263" s="317"/>
      <c r="F263" s="317"/>
      <c r="G263" s="317"/>
      <c r="H263" s="11"/>
      <c r="I263" s="11" t="s">
        <v>111</v>
      </c>
      <c r="J263" s="57" t="str">
        <f t="shared" ref="J263:J268" si="35">L10</f>
        <v/>
      </c>
      <c r="K263" s="154" t="e">
        <f>VLOOKUP(J263,$D$279:$H$282,5,0)</f>
        <v>#N/A</v>
      </c>
      <c r="M263" s="154"/>
    </row>
    <row r="264" spans="4:13" ht="27.6" hidden="1">
      <c r="D264" s="99"/>
      <c r="E264" s="99" t="s">
        <v>138</v>
      </c>
      <c r="F264" s="99" t="s">
        <v>136</v>
      </c>
      <c r="G264" s="99" t="s">
        <v>137</v>
      </c>
      <c r="H264" s="11"/>
      <c r="I264" s="11" t="s">
        <v>112</v>
      </c>
      <c r="J264" s="57" t="str">
        <f t="shared" si="35"/>
        <v/>
      </c>
      <c r="K264" s="154">
        <v>0.7</v>
      </c>
      <c r="M264" s="154"/>
    </row>
    <row r="265" spans="4:13" ht="15.6" hidden="1">
      <c r="D265" s="100" t="s">
        <v>127</v>
      </c>
      <c r="E265" s="101">
        <v>0.5</v>
      </c>
      <c r="F265" s="101">
        <v>0.6</v>
      </c>
      <c r="G265" s="101">
        <v>0.7</v>
      </c>
      <c r="H265" s="11"/>
      <c r="I265" s="11" t="s">
        <v>113</v>
      </c>
      <c r="J265" s="57" t="str">
        <f t="shared" si="35"/>
        <v/>
      </c>
      <c r="K265" s="154">
        <v>0.7</v>
      </c>
      <c r="M265" s="154"/>
    </row>
    <row r="266" spans="4:13" ht="15.6" hidden="1">
      <c r="D266" s="103" t="s">
        <v>128</v>
      </c>
      <c r="E266" s="101">
        <v>0.5</v>
      </c>
      <c r="F266" s="101">
        <v>0.6</v>
      </c>
      <c r="G266" s="101">
        <v>0.7</v>
      </c>
      <c r="H266" s="11"/>
      <c r="I266" s="11" t="s">
        <v>114</v>
      </c>
      <c r="J266" s="57" t="str">
        <f t="shared" si="35"/>
        <v/>
      </c>
      <c r="K266" s="154">
        <v>0.7</v>
      </c>
      <c r="M266" s="154"/>
    </row>
    <row r="267" spans="4:13" ht="15.6" hidden="1">
      <c r="D267" s="103" t="s">
        <v>129</v>
      </c>
      <c r="E267" s="101">
        <v>0.4</v>
      </c>
      <c r="F267" s="101">
        <v>0.5</v>
      </c>
      <c r="G267" s="101">
        <v>0.6</v>
      </c>
      <c r="H267" s="11"/>
      <c r="I267" s="11" t="s">
        <v>115</v>
      </c>
      <c r="J267" s="57" t="str">
        <f t="shared" si="35"/>
        <v/>
      </c>
      <c r="K267" s="154">
        <v>0.7</v>
      </c>
      <c r="M267" s="154"/>
    </row>
    <row r="268" spans="4:13" ht="15.6" hidden="1">
      <c r="D268" s="103" t="s">
        <v>130</v>
      </c>
      <c r="E268" s="101">
        <v>0.3</v>
      </c>
      <c r="F268" s="101">
        <v>0.4</v>
      </c>
      <c r="G268" s="101">
        <v>0.5</v>
      </c>
      <c r="H268" s="11"/>
      <c r="I268" s="11" t="s">
        <v>116</v>
      </c>
      <c r="J268" s="57" t="str">
        <f t="shared" si="35"/>
        <v/>
      </c>
      <c r="K268" s="154">
        <v>0.7</v>
      </c>
      <c r="M268" s="154"/>
    </row>
    <row r="269" spans="4:13" hidden="1">
      <c r="K269" s="168">
        <f>SUM(K270:K273)</f>
        <v>0</v>
      </c>
      <c r="L269" s="57" t="s">
        <v>136</v>
      </c>
    </row>
    <row r="270" spans="4:13" hidden="1">
      <c r="D270" s="300" t="s">
        <v>87</v>
      </c>
      <c r="E270" s="318" t="s">
        <v>84</v>
      </c>
      <c r="F270" s="318"/>
      <c r="G270" s="318"/>
      <c r="H270" s="318"/>
      <c r="I270" s="318"/>
      <c r="J270" s="318"/>
      <c r="K270" s="57">
        <f>IF(K20="TAK",1,0)</f>
        <v>0</v>
      </c>
    </row>
    <row r="271" spans="4:13" hidden="1">
      <c r="D271" s="300"/>
      <c r="E271" s="318" t="s">
        <v>81</v>
      </c>
      <c r="F271" s="318"/>
      <c r="G271" s="318"/>
      <c r="H271" s="318"/>
      <c r="I271" s="318"/>
      <c r="J271" s="318"/>
      <c r="K271" s="57">
        <f>IF(K21="TAK",1,0)</f>
        <v>0</v>
      </c>
    </row>
    <row r="272" spans="4:13" hidden="1">
      <c r="D272" s="300" t="s">
        <v>85</v>
      </c>
      <c r="E272" s="301"/>
      <c r="F272" s="301"/>
      <c r="G272" s="301"/>
      <c r="H272" s="301"/>
      <c r="I272" s="301"/>
      <c r="J272" s="301"/>
      <c r="K272" s="57">
        <f>IF(K22="TAK",1,0)</f>
        <v>0</v>
      </c>
    </row>
    <row r="273" spans="4:12" ht="15.6" hidden="1">
      <c r="D273" s="302" t="s">
        <v>86</v>
      </c>
      <c r="E273" s="302"/>
      <c r="F273" s="302"/>
      <c r="G273" s="302"/>
      <c r="H273" s="302"/>
      <c r="I273" s="302"/>
      <c r="J273" s="302"/>
      <c r="K273" s="57">
        <f>IF(K23="TAK",1,0)</f>
        <v>0</v>
      </c>
    </row>
    <row r="274" spans="4:12" hidden="1"/>
    <row r="275" spans="4:12" ht="15.6" hidden="1">
      <c r="D275" s="302" t="s">
        <v>145</v>
      </c>
      <c r="E275" s="302"/>
      <c r="F275" s="302"/>
      <c r="G275" s="302"/>
      <c r="H275" s="302"/>
      <c r="I275" s="302"/>
      <c r="J275" s="302"/>
      <c r="K275" s="168">
        <f>IF(K26="TAK",1,0)</f>
        <v>0</v>
      </c>
      <c r="L275" s="57" t="s">
        <v>137</v>
      </c>
    </row>
    <row r="276" spans="4:12" hidden="1"/>
    <row r="277" spans="4:12" ht="55.2" hidden="1">
      <c r="D277" s="94" t="s">
        <v>148</v>
      </c>
      <c r="E277" s="95" t="s">
        <v>126</v>
      </c>
      <c r="F277" s="95" t="s">
        <v>126</v>
      </c>
      <c r="G277" s="95" t="s">
        <v>126</v>
      </c>
    </row>
    <row r="278" spans="4:12" ht="27.6" hidden="1">
      <c r="D278" s="99"/>
      <c r="E278" s="99" t="s">
        <v>138</v>
      </c>
      <c r="F278" s="99" t="s">
        <v>136</v>
      </c>
      <c r="G278" s="99" t="s">
        <v>137</v>
      </c>
      <c r="H278" s="57" t="s">
        <v>153</v>
      </c>
    </row>
    <row r="279" spans="4:12" hidden="1">
      <c r="D279" s="100" t="s">
        <v>127</v>
      </c>
      <c r="E279" s="101">
        <v>0.5</v>
      </c>
      <c r="F279" s="101">
        <f>IF($K$269=0,0%,F265)</f>
        <v>0</v>
      </c>
      <c r="G279" s="101">
        <f>IF($K$275=0,0%,G265)</f>
        <v>0</v>
      </c>
      <c r="H279" s="169">
        <f>MAX(E279:G279)</f>
        <v>0.5</v>
      </c>
    </row>
    <row r="280" spans="4:12" ht="28.95" hidden="1" customHeight="1">
      <c r="D280" s="103" t="s">
        <v>128</v>
      </c>
      <c r="E280" s="101">
        <v>0.5</v>
      </c>
      <c r="F280" s="101">
        <f>IF($K$269=0,0%,F266)</f>
        <v>0</v>
      </c>
      <c r="G280" s="101">
        <f>IF($K$275=0,0%,G266)</f>
        <v>0</v>
      </c>
      <c r="H280" s="169">
        <f>MAX(E280:G280)</f>
        <v>0.5</v>
      </c>
    </row>
    <row r="281" spans="4:12" hidden="1">
      <c r="D281" s="103" t="s">
        <v>129</v>
      </c>
      <c r="E281" s="101">
        <v>0.4</v>
      </c>
      <c r="F281" s="101">
        <f>IF($K$269=0,0%,F267)</f>
        <v>0</v>
      </c>
      <c r="G281" s="101">
        <f>IF($K$275=0,0%,G267)</f>
        <v>0</v>
      </c>
      <c r="H281" s="169">
        <f>MAX(E281:G281)</f>
        <v>0.4</v>
      </c>
    </row>
    <row r="282" spans="4:12" hidden="1">
      <c r="D282" s="103" t="s">
        <v>130</v>
      </c>
      <c r="E282" s="101">
        <v>0.3</v>
      </c>
      <c r="F282" s="101">
        <f>IF($K$269=0,0%,F268)</f>
        <v>0</v>
      </c>
      <c r="G282" s="101">
        <f>IF($K$275=0,0%,G268)</f>
        <v>0</v>
      </c>
      <c r="H282" s="169">
        <f>MAX(E282:G282)</f>
        <v>0.3</v>
      </c>
    </row>
    <row r="283" spans="4:12" hidden="1"/>
    <row r="284" spans="4:12" hidden="1"/>
    <row r="285" spans="4:12" hidden="1"/>
    <row r="286" spans="4:12" hidden="1"/>
    <row r="287" spans="4:12" hidden="1"/>
    <row r="288" spans="4:12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</sheetData>
  <sheetProtection algorithmName="SHA-512" hashValue="+dsGFqOnNBrlKi2EmV1SLFZfuqc0MMx/GlJYXkJbrMIQPln0XXxb1QyhXxjAFDapgqNtHXvxPMx6F8YHUcVIHw==" saltValue="WDTEXyHxxDpAo8HQPdgTQw==" spinCount="100000" sheet="1" formatCells="0"/>
  <mergeCells count="73">
    <mergeCell ref="C179:E180"/>
    <mergeCell ref="C59:E60"/>
    <mergeCell ref="C124:D125"/>
    <mergeCell ref="D61:E61"/>
    <mergeCell ref="D102:E102"/>
    <mergeCell ref="D109:E109"/>
    <mergeCell ref="D119:E119"/>
    <mergeCell ref="C58:L58"/>
    <mergeCell ref="C7:E8"/>
    <mergeCell ref="E20:J20"/>
    <mergeCell ref="E21:J21"/>
    <mergeCell ref="D20:D21"/>
    <mergeCell ref="D22:J22"/>
    <mergeCell ref="D23:J23"/>
    <mergeCell ref="E11:H11"/>
    <mergeCell ref="E12:H12"/>
    <mergeCell ref="E13:H13"/>
    <mergeCell ref="E14:H14"/>
    <mergeCell ref="F37:J37"/>
    <mergeCell ref="G49:M49"/>
    <mergeCell ref="D26:J30"/>
    <mergeCell ref="K26:K30"/>
    <mergeCell ref="C1:E2"/>
    <mergeCell ref="E9:H9"/>
    <mergeCell ref="S33:S34"/>
    <mergeCell ref="U33:U34"/>
    <mergeCell ref="T33:T34"/>
    <mergeCell ref="E10:H10"/>
    <mergeCell ref="C17:E18"/>
    <mergeCell ref="E15:H15"/>
    <mergeCell ref="D5:G5"/>
    <mergeCell ref="W33:W35"/>
    <mergeCell ref="R33:R34"/>
    <mergeCell ref="F32:J32"/>
    <mergeCell ref="F33:J33"/>
    <mergeCell ref="F34:J34"/>
    <mergeCell ref="F35:J35"/>
    <mergeCell ref="P32:R32"/>
    <mergeCell ref="S32:U32"/>
    <mergeCell ref="V32:Y32"/>
    <mergeCell ref="V33:V35"/>
    <mergeCell ref="D275:J275"/>
    <mergeCell ref="P33:P34"/>
    <mergeCell ref="Q33:Q34"/>
    <mergeCell ref="E262:E263"/>
    <mergeCell ref="F262:F263"/>
    <mergeCell ref="G262:G263"/>
    <mergeCell ref="D249:J249"/>
    <mergeCell ref="D250:J250"/>
    <mergeCell ref="D252:J252"/>
    <mergeCell ref="D270:D271"/>
    <mergeCell ref="E270:J270"/>
    <mergeCell ref="E271:J271"/>
    <mergeCell ref="D247:D248"/>
    <mergeCell ref="E247:J247"/>
    <mergeCell ref="E248:J248"/>
    <mergeCell ref="F36:J36"/>
    <mergeCell ref="D272:J272"/>
    <mergeCell ref="D273:J273"/>
    <mergeCell ref="X33:X35"/>
    <mergeCell ref="Y33:Y35"/>
    <mergeCell ref="C51:F52"/>
    <mergeCell ref="D136:F136"/>
    <mergeCell ref="D80:E80"/>
    <mergeCell ref="D91:E91"/>
    <mergeCell ref="D183:E183"/>
    <mergeCell ref="D182:E182"/>
    <mergeCell ref="J56:M56"/>
    <mergeCell ref="D188:E188"/>
    <mergeCell ref="D187:E187"/>
    <mergeCell ref="D186:E186"/>
    <mergeCell ref="D185:E185"/>
    <mergeCell ref="D184:E184"/>
  </mergeCells>
  <phoneticPr fontId="3" type="noConversion"/>
  <conditionalFormatting sqref="E10:H15 K10:K15">
    <cfRule type="notContainsBlanks" dxfId="58" priority="219">
      <formula>LEN(TRIM(E10))&gt;0</formula>
    </cfRule>
  </conditionalFormatting>
  <conditionalFormatting sqref="G48 F49">
    <cfRule type="containsText" dxfId="57" priority="165" operator="containsText" text="za wysoki">
      <formula>NOT(ISERROR(SEARCH("za wysoki",F48)))</formula>
    </cfRule>
    <cfRule type="containsText" dxfId="56" priority="177" operator="containsText" text="OK">
      <formula>NOT(ISERROR(SEARCH("OK",F48)))</formula>
    </cfRule>
  </conditionalFormatting>
  <conditionalFormatting sqref="J141">
    <cfRule type="cellIs" dxfId="55" priority="27" stopIfTrue="1" operator="greaterThan">
      <formula>$K$141</formula>
    </cfRule>
    <cfRule type="cellIs" dxfId="54" priority="30" operator="lessThanOrEqual">
      <formula>$K$141</formula>
    </cfRule>
  </conditionalFormatting>
  <conditionalFormatting sqref="J143">
    <cfRule type="cellIs" dxfId="53" priority="28" stopIfTrue="1" operator="lessThanOrEqual">
      <formula>$K$143</formula>
    </cfRule>
    <cfRule type="cellIs" dxfId="52" priority="29" operator="greaterThan">
      <formula>$K$143</formula>
    </cfRule>
  </conditionalFormatting>
  <conditionalFormatting sqref="J152">
    <cfRule type="cellIs" dxfId="51" priority="13" stopIfTrue="1" operator="greaterThan">
      <formula>$K$152</formula>
    </cfRule>
    <cfRule type="cellIs" dxfId="50" priority="14" operator="lessThanOrEqual">
      <formula>$K$152</formula>
    </cfRule>
  </conditionalFormatting>
  <conditionalFormatting sqref="J154">
    <cfRule type="cellIs" dxfId="49" priority="21" stopIfTrue="1" operator="lessThanOrEqual">
      <formula>$K$154</formula>
    </cfRule>
    <cfRule type="cellIs" dxfId="48" priority="22" stopIfTrue="1" operator="greaterThan">
      <formula>$K$154</formula>
    </cfRule>
  </conditionalFormatting>
  <conditionalFormatting sqref="J157">
    <cfRule type="cellIs" dxfId="47" priority="19" operator="lessThanOrEqual">
      <formula>$K$157</formula>
    </cfRule>
    <cfRule type="cellIs" dxfId="46" priority="20" operator="greaterThan">
      <formula>$K$157</formula>
    </cfRule>
  </conditionalFormatting>
  <conditionalFormatting sqref="J164">
    <cfRule type="cellIs" dxfId="45" priority="15" operator="greaterThan">
      <formula>$K$164</formula>
    </cfRule>
    <cfRule type="cellIs" dxfId="44" priority="16" stopIfTrue="1" operator="lessThanOrEqual">
      <formula>$K$164</formula>
    </cfRule>
  </conditionalFormatting>
  <conditionalFormatting sqref="J166">
    <cfRule type="cellIs" dxfId="43" priority="158" stopIfTrue="1" operator="greaterThan">
      <formula>$K$166</formula>
    </cfRule>
    <cfRule type="cellIs" dxfId="42" priority="157" operator="lessThan">
      <formula>$K$166</formula>
    </cfRule>
  </conditionalFormatting>
  <conditionalFormatting sqref="J170">
    <cfRule type="cellIs" dxfId="41" priority="11" operator="greaterThanOrEqual">
      <formula>$K$170</formula>
    </cfRule>
    <cfRule type="cellIs" dxfId="40" priority="12" operator="lessThan">
      <formula>$K$170</formula>
    </cfRule>
  </conditionalFormatting>
  <conditionalFormatting sqref="J173">
    <cfRule type="cellIs" dxfId="39" priority="9" operator="lessThan">
      <formula>$K$173</formula>
    </cfRule>
    <cfRule type="cellIs" dxfId="38" priority="10" operator="greaterThan">
      <formula>$K$173</formula>
    </cfRule>
  </conditionalFormatting>
  <conditionalFormatting sqref="J176">
    <cfRule type="cellIs" dxfId="37" priority="2" operator="greaterThan">
      <formula>$K$176</formula>
    </cfRule>
    <cfRule type="cellIs" dxfId="36" priority="1" stopIfTrue="1" operator="lessThanOrEqual">
      <formula>$K$176</formula>
    </cfRule>
  </conditionalFormatting>
  <conditionalFormatting sqref="K20:K23">
    <cfRule type="notContainsBlanks" dxfId="35" priority="156">
      <formula>LEN(TRIM(K20))&gt;0</formula>
    </cfRule>
  </conditionalFormatting>
  <conditionalFormatting sqref="K26">
    <cfRule type="notContainsBlanks" dxfId="34" priority="154">
      <formula>LEN(TRIM(K26))&gt;0</formula>
    </cfRule>
  </conditionalFormatting>
  <conditionalFormatting sqref="M43:M47">
    <cfRule type="containsText" dxfId="33" priority="7" operator="containsText" text="zły">
      <formula>NOT(ISERROR(SEARCH("zły",M43)))</formula>
    </cfRule>
    <cfRule type="containsText" dxfId="32" priority="8" operator="containsText" text="ok">
      <formula>NOT(ISERROR(SEARCH("ok",M43)))</formula>
    </cfRule>
  </conditionalFormatting>
  <conditionalFormatting sqref="R42">
    <cfRule type="cellIs" dxfId="31" priority="282" operator="greaterThanOrEqual">
      <formula>$H$42</formula>
    </cfRule>
    <cfRule type="cellIs" dxfId="30" priority="283" stopIfTrue="1" operator="lessThan">
      <formula>$H$42</formula>
    </cfRule>
  </conditionalFormatting>
  <conditionalFormatting sqref="S42">
    <cfRule type="cellIs" dxfId="29" priority="302" stopIfTrue="1" operator="greaterThanOrEqual">
      <formula>$I$42</formula>
    </cfRule>
    <cfRule type="cellIs" dxfId="28" priority="303" operator="lessThan">
      <formula>$I$42</formula>
    </cfRule>
  </conditionalFormatting>
  <conditionalFormatting sqref="T42">
    <cfRule type="cellIs" dxfId="27" priority="315" stopIfTrue="1" operator="lessThan">
      <formula>$J$42</formula>
    </cfRule>
    <cfRule type="cellIs" dxfId="26" priority="314" operator="greaterThanOrEqual">
      <formula>$J$42</formula>
    </cfRule>
  </conditionalFormatting>
  <conditionalFormatting sqref="U42">
    <cfRule type="cellIs" dxfId="25" priority="45" stopIfTrue="1" operator="greaterThanOrEqual">
      <formula>$K$42</formula>
    </cfRule>
    <cfRule type="cellIs" dxfId="24" priority="44" operator="lessThan">
      <formula>$K$42</formula>
    </cfRule>
  </conditionalFormatting>
  <conditionalFormatting sqref="U43">
    <cfRule type="cellIs" dxfId="23" priority="46" stopIfTrue="1" operator="lessThan">
      <formula>$K$43</formula>
    </cfRule>
    <cfRule type="cellIs" dxfId="22" priority="47" operator="greaterThanOrEqual">
      <formula>$K$43</formula>
    </cfRule>
  </conditionalFormatting>
  <conditionalFormatting sqref="U44">
    <cfRule type="cellIs" dxfId="21" priority="48" operator="lessThan">
      <formula>$K$44</formula>
    </cfRule>
    <cfRule type="cellIs" dxfId="20" priority="49" stopIfTrue="1" operator="greaterThanOrEqual">
      <formula>$K$44</formula>
    </cfRule>
  </conditionalFormatting>
  <conditionalFormatting sqref="U45">
    <cfRule type="cellIs" dxfId="19" priority="50" operator="lessThan">
      <formula>$K$45</formula>
    </cfRule>
    <cfRule type="cellIs" dxfId="18" priority="51" operator="greaterThanOrEqual">
      <formula>$K$45</formula>
    </cfRule>
  </conditionalFormatting>
  <conditionalFormatting sqref="U46">
    <cfRule type="cellIs" dxfId="17" priority="52" stopIfTrue="1" operator="lessThan">
      <formula>$K$46</formula>
    </cfRule>
    <cfRule type="cellIs" dxfId="16" priority="53" stopIfTrue="1" operator="greaterThanOrEqual">
      <formula>$K$46</formula>
    </cfRule>
  </conditionalFormatting>
  <conditionalFormatting sqref="U47">
    <cfRule type="cellIs" dxfId="15" priority="55" operator="greaterThanOrEqual">
      <formula>$K$47</formula>
    </cfRule>
    <cfRule type="cellIs" dxfId="14" priority="54" stopIfTrue="1" operator="lessThan">
      <formula>$K$47</formula>
    </cfRule>
  </conditionalFormatting>
  <conditionalFormatting sqref="V42">
    <cfRule type="cellIs" dxfId="13" priority="42" operator="greaterThanOrEqual">
      <formula>$L$42</formula>
    </cfRule>
    <cfRule type="cellIs" dxfId="12" priority="43" operator="lessThan">
      <formula>$L$42</formula>
    </cfRule>
  </conditionalFormatting>
  <conditionalFormatting sqref="V43">
    <cfRule type="cellIs" dxfId="11" priority="40" stopIfTrue="1" operator="greaterThanOrEqual">
      <formula>$L$43</formula>
    </cfRule>
    <cfRule type="cellIs" dxfId="10" priority="41" operator="lessThan">
      <formula>$L$43</formula>
    </cfRule>
  </conditionalFormatting>
  <conditionalFormatting sqref="V44">
    <cfRule type="cellIs" dxfId="9" priority="39" stopIfTrue="1" operator="lessThan">
      <formula>$L$44</formula>
    </cfRule>
    <cfRule type="cellIs" dxfId="8" priority="38" stopIfTrue="1" operator="greaterThanOrEqual">
      <formula>$L$44</formula>
    </cfRule>
  </conditionalFormatting>
  <conditionalFormatting sqref="V45">
    <cfRule type="cellIs" dxfId="7" priority="37" operator="lessThan">
      <formula>$L$45</formula>
    </cfRule>
    <cfRule type="cellIs" dxfId="6" priority="36" stopIfTrue="1" operator="greaterThanOrEqual">
      <formula>$L$45</formula>
    </cfRule>
  </conditionalFormatting>
  <conditionalFormatting sqref="V46">
    <cfRule type="cellIs" dxfId="5" priority="35" operator="lessThan">
      <formula>$L$46</formula>
    </cfRule>
    <cfRule type="cellIs" dxfId="4" priority="34" operator="greaterThanOrEqual">
      <formula>$L$46</formula>
    </cfRule>
  </conditionalFormatting>
  <conditionalFormatting sqref="V47">
    <cfRule type="cellIs" dxfId="3" priority="33" operator="lessThan">
      <formula>$L$47</formula>
    </cfRule>
    <cfRule type="cellIs" dxfId="2" priority="32" stopIfTrue="1" operator="greaterThanOrEqual">
      <formula>$L$47</formula>
    </cfRule>
  </conditionalFormatting>
  <dataValidations count="5">
    <dataValidation type="list" allowBlank="1" showInputMessage="1" showErrorMessage="1" sqref="K10:K15" xr:uid="{3D787E82-042C-9F44-B634-C9FC50D083D3}">
      <formula1>$D$197:$D$203</formula1>
    </dataValidation>
    <dataValidation type="list" allowBlank="1" showInputMessage="1" showErrorMessage="1" sqref="F32:J37" xr:uid="{F8F33BA4-2E37-8C46-A1C8-A4963C3B360F}">
      <formula1>$D$207:$D$210</formula1>
    </dataValidation>
    <dataValidation type="list" allowBlank="1" showInputMessage="1" showErrorMessage="1" sqref="F49" xr:uid="{CA1086CF-5C8F-BA49-85A6-3105BBA6231D}">
      <formula1>$G$197:$G$205</formula1>
    </dataValidation>
    <dataValidation type="list" allowBlank="1" showInputMessage="1" showErrorMessage="1" sqref="K20:K23 K26:K30" xr:uid="{34809EBD-412A-A848-9C5C-DEAF9B47A23F}">
      <formula1>$F$197:$F$198</formula1>
    </dataValidation>
    <dataValidation type="list" allowBlank="1" showInputMessage="1" showErrorMessage="1" sqref="G43:G47" xr:uid="{F5473C20-4453-3A4F-9593-93E99011A94F}">
      <formula1>$H$198:$H$199</formula1>
    </dataValidation>
  </dataValidations>
  <pageMargins left="0.25" right="0.25" top="0.75" bottom="0.75" header="0.3" footer="0.3"/>
  <pageSetup paperSize="9" scale="38" fitToHeight="0" orientation="portrait" r:id="rId1"/>
  <headerFooter>
    <oddHeader>&amp;L&amp;F&amp;C&amp;A&amp;R&amp;P z &amp;N</oddHeader>
    <oddFooter>&amp;L&amp;F&amp;C&amp;A&amp;R&amp;P z &amp;N</oddFooter>
  </headerFooter>
  <rowBreaks count="2" manualBreakCount="2">
    <brk id="50" max="13" man="1"/>
    <brk id="123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2" r:id="rId4" name="Label 98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9</xdr:row>
                    <xdr:rowOff>0</xdr:rowOff>
                  </from>
                  <to>
                    <xdr:col>4</xdr:col>
                    <xdr:colOff>213360</xdr:colOff>
                    <xdr:row>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" name="Label 100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9</xdr:row>
                    <xdr:rowOff>0</xdr:rowOff>
                  </from>
                  <to>
                    <xdr:col>10</xdr:col>
                    <xdr:colOff>213360</xdr:colOff>
                    <xdr:row>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" name="Label 118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10</xdr:row>
                    <xdr:rowOff>0</xdr:rowOff>
                  </from>
                  <to>
                    <xdr:col>4</xdr:col>
                    <xdr:colOff>213360</xdr:colOff>
                    <xdr:row>10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" name="Label 119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11</xdr:row>
                    <xdr:rowOff>0</xdr:rowOff>
                  </from>
                  <to>
                    <xdr:col>4</xdr:col>
                    <xdr:colOff>213360</xdr:colOff>
                    <xdr:row>11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" name="Label 120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12</xdr:row>
                    <xdr:rowOff>0</xdr:rowOff>
                  </from>
                  <to>
                    <xdr:col>4</xdr:col>
                    <xdr:colOff>213360</xdr:colOff>
                    <xdr:row>12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" name="Label 121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13</xdr:row>
                    <xdr:rowOff>0</xdr:rowOff>
                  </from>
                  <to>
                    <xdr:col>4</xdr:col>
                    <xdr:colOff>213360</xdr:colOff>
                    <xdr:row>13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" name="Label 122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14</xdr:row>
                    <xdr:rowOff>0</xdr:rowOff>
                  </from>
                  <to>
                    <xdr:col>4</xdr:col>
                    <xdr:colOff>213360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" name="Label 123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10</xdr:row>
                    <xdr:rowOff>0</xdr:rowOff>
                  </from>
                  <to>
                    <xdr:col>10</xdr:col>
                    <xdr:colOff>213360</xdr:colOff>
                    <xdr:row>10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Label 124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11</xdr:row>
                    <xdr:rowOff>0</xdr:rowOff>
                  </from>
                  <to>
                    <xdr:col>10</xdr:col>
                    <xdr:colOff>213360</xdr:colOff>
                    <xdr:row>11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Label 125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12</xdr:row>
                    <xdr:rowOff>0</xdr:rowOff>
                  </from>
                  <to>
                    <xdr:col>10</xdr:col>
                    <xdr:colOff>213360</xdr:colOff>
                    <xdr:row>12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Label 126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13</xdr:row>
                    <xdr:rowOff>0</xdr:rowOff>
                  </from>
                  <to>
                    <xdr:col>10</xdr:col>
                    <xdr:colOff>213360</xdr:colOff>
                    <xdr:row>13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Label 127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14</xdr:row>
                    <xdr:rowOff>0</xdr:rowOff>
                  </from>
                  <to>
                    <xdr:col>10</xdr:col>
                    <xdr:colOff>213360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6" name="Label 129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9</xdr:row>
                    <xdr:rowOff>0</xdr:rowOff>
                  </from>
                  <to>
                    <xdr:col>10</xdr:col>
                    <xdr:colOff>213360</xdr:colOff>
                    <xdr:row>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7" name="Label 152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11</xdr:row>
                    <xdr:rowOff>0</xdr:rowOff>
                  </from>
                  <to>
                    <xdr:col>10</xdr:col>
                    <xdr:colOff>213360</xdr:colOff>
                    <xdr:row>11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8" name="Label 153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12</xdr:row>
                    <xdr:rowOff>0</xdr:rowOff>
                  </from>
                  <to>
                    <xdr:col>10</xdr:col>
                    <xdr:colOff>213360</xdr:colOff>
                    <xdr:row>12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9" name="Label 154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13</xdr:row>
                    <xdr:rowOff>0</xdr:rowOff>
                  </from>
                  <to>
                    <xdr:col>10</xdr:col>
                    <xdr:colOff>213360</xdr:colOff>
                    <xdr:row>13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0" name="Label 155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14</xdr:row>
                    <xdr:rowOff>0</xdr:rowOff>
                  </from>
                  <to>
                    <xdr:col>10</xdr:col>
                    <xdr:colOff>213360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1" name="Label 15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</xdr:row>
                    <xdr:rowOff>0</xdr:rowOff>
                  </from>
                  <to>
                    <xdr:col>10</xdr:col>
                    <xdr:colOff>213360</xdr:colOff>
                    <xdr:row>19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2" name="Label 160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</xdr:row>
                    <xdr:rowOff>0</xdr:rowOff>
                  </from>
                  <to>
                    <xdr:col>10</xdr:col>
                    <xdr:colOff>213360</xdr:colOff>
                    <xdr:row>20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3" name="Label 16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21</xdr:row>
                    <xdr:rowOff>0</xdr:rowOff>
                  </from>
                  <to>
                    <xdr:col>10</xdr:col>
                    <xdr:colOff>213360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4" name="Label 16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22</xdr:row>
                    <xdr:rowOff>0</xdr:rowOff>
                  </from>
                  <to>
                    <xdr:col>10</xdr:col>
                    <xdr:colOff>213360</xdr:colOff>
                    <xdr:row>22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5" name="Label 164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25</xdr:row>
                    <xdr:rowOff>0</xdr:rowOff>
                  </from>
                  <to>
                    <xdr:col>10</xdr:col>
                    <xdr:colOff>403860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6" name="Label 165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31</xdr:row>
                    <xdr:rowOff>0</xdr:rowOff>
                  </from>
                  <to>
                    <xdr:col>5</xdr:col>
                    <xdr:colOff>403860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7" name="Label 169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32</xdr:row>
                    <xdr:rowOff>0</xdr:rowOff>
                  </from>
                  <to>
                    <xdr:col>5</xdr:col>
                    <xdr:colOff>403860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8" name="Label 170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33</xdr:row>
                    <xdr:rowOff>0</xdr:rowOff>
                  </from>
                  <to>
                    <xdr:col>5</xdr:col>
                    <xdr:colOff>403860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9" name="Label 171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34</xdr:row>
                    <xdr:rowOff>22860</xdr:rowOff>
                  </from>
                  <to>
                    <xdr:col>5</xdr:col>
                    <xdr:colOff>403860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0" name="Label 173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35</xdr:row>
                    <xdr:rowOff>0</xdr:rowOff>
                  </from>
                  <to>
                    <xdr:col>5</xdr:col>
                    <xdr:colOff>403860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1" name="Label 174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36</xdr:row>
                    <xdr:rowOff>0</xdr:rowOff>
                  </from>
                  <to>
                    <xdr:col>5</xdr:col>
                    <xdr:colOff>403860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2" name="Label 175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41</xdr:row>
                    <xdr:rowOff>0</xdr:rowOff>
                  </from>
                  <to>
                    <xdr:col>7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3" name="Label 176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41</xdr:row>
                    <xdr:rowOff>0</xdr:rowOff>
                  </from>
                  <to>
                    <xdr:col>8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4" name="Label 177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41</xdr:row>
                    <xdr:rowOff>0</xdr:rowOff>
                  </from>
                  <to>
                    <xdr:col>9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5" name="Label 17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41</xdr:row>
                    <xdr:rowOff>0</xdr:rowOff>
                  </from>
                  <to>
                    <xdr:col>10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6" name="Label 179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41</xdr:row>
                    <xdr:rowOff>0</xdr:rowOff>
                  </from>
                  <to>
                    <xdr:col>11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7" name="Label 180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42</xdr:row>
                    <xdr:rowOff>0</xdr:rowOff>
                  </from>
                  <to>
                    <xdr:col>11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8" name="Label 181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43</xdr:row>
                    <xdr:rowOff>0</xdr:rowOff>
                  </from>
                  <to>
                    <xdr:col>11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9" name="Label 182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44</xdr:row>
                    <xdr:rowOff>0</xdr:rowOff>
                  </from>
                  <to>
                    <xdr:col>11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0" name="Label 183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45</xdr:row>
                    <xdr:rowOff>0</xdr:rowOff>
                  </from>
                  <to>
                    <xdr:col>11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1" name="Label 184">
              <controlPr defaultSize="0" autoFill="0" autoLine="0" autoPict="0" altText="3.">
                <anchor moveWithCells="1" sizeWithCells="1">
                  <from>
                    <xdr:col>11</xdr:col>
                    <xdr:colOff>22860</xdr:colOff>
                    <xdr:row>46</xdr:row>
                    <xdr:rowOff>0</xdr:rowOff>
                  </from>
                  <to>
                    <xdr:col>11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2" name="Label 185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42</xdr:row>
                    <xdr:rowOff>0</xdr:rowOff>
                  </from>
                  <to>
                    <xdr:col>10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3" name="Label 186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43</xdr:row>
                    <xdr:rowOff>0</xdr:rowOff>
                  </from>
                  <to>
                    <xdr:col>10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4" name="Label 187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44</xdr:row>
                    <xdr:rowOff>0</xdr:rowOff>
                  </from>
                  <to>
                    <xdr:col>10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5" name="Label 18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45</xdr:row>
                    <xdr:rowOff>0</xdr:rowOff>
                  </from>
                  <to>
                    <xdr:col>10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6" name="Label 189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46</xdr:row>
                    <xdr:rowOff>0</xdr:rowOff>
                  </from>
                  <to>
                    <xdr:col>10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7" name="Label 190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42</xdr:row>
                    <xdr:rowOff>0</xdr:rowOff>
                  </from>
                  <to>
                    <xdr:col>9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8" name="Label 191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43</xdr:row>
                    <xdr:rowOff>0</xdr:rowOff>
                  </from>
                  <to>
                    <xdr:col>9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9" name="Label 192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44</xdr:row>
                    <xdr:rowOff>0</xdr:rowOff>
                  </from>
                  <to>
                    <xdr:col>9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0" name="Label 193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45</xdr:row>
                    <xdr:rowOff>0</xdr:rowOff>
                  </from>
                  <to>
                    <xdr:col>9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1" name="Label 194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46</xdr:row>
                    <xdr:rowOff>0</xdr:rowOff>
                  </from>
                  <to>
                    <xdr:col>9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2" name="Label 195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42</xdr:row>
                    <xdr:rowOff>0</xdr:rowOff>
                  </from>
                  <to>
                    <xdr:col>8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3" name="Label 196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43</xdr:row>
                    <xdr:rowOff>0</xdr:rowOff>
                  </from>
                  <to>
                    <xdr:col>8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4" name="Label 197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44</xdr:row>
                    <xdr:rowOff>0</xdr:rowOff>
                  </from>
                  <to>
                    <xdr:col>8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5" name="Label 198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45</xdr:row>
                    <xdr:rowOff>0</xdr:rowOff>
                  </from>
                  <to>
                    <xdr:col>8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6" name="Label 199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46</xdr:row>
                    <xdr:rowOff>0</xdr:rowOff>
                  </from>
                  <to>
                    <xdr:col>8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7" name="Label 200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42</xdr:row>
                    <xdr:rowOff>0</xdr:rowOff>
                  </from>
                  <to>
                    <xdr:col>7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8" name="Label 201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43</xdr:row>
                    <xdr:rowOff>0</xdr:rowOff>
                  </from>
                  <to>
                    <xdr:col>7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9" name="Label 202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44</xdr:row>
                    <xdr:rowOff>0</xdr:rowOff>
                  </from>
                  <to>
                    <xdr:col>7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0" name="Label 203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45</xdr:row>
                    <xdr:rowOff>0</xdr:rowOff>
                  </from>
                  <to>
                    <xdr:col>7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1" name="Label 204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46</xdr:row>
                    <xdr:rowOff>0</xdr:rowOff>
                  </from>
                  <to>
                    <xdr:col>7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2" name="Label 208">
              <controlPr defaultSize="0" autoFill="0" autoLine="0" autoPict="0" altText="3.">
                <anchor moveWithCells="1" sizeWithCells="1">
                  <from>
                    <xdr:col>5</xdr:col>
                    <xdr:colOff>22860</xdr:colOff>
                    <xdr:row>48</xdr:row>
                    <xdr:rowOff>0</xdr:rowOff>
                  </from>
                  <to>
                    <xdr:col>5</xdr:col>
                    <xdr:colOff>403860</xdr:colOff>
                    <xdr:row>48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3" name="Label 20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183</xdr:row>
                    <xdr:rowOff>22860</xdr:rowOff>
                  </from>
                  <to>
                    <xdr:col>6</xdr:col>
                    <xdr:colOff>403860</xdr:colOff>
                    <xdr:row>184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4" name="Label 210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183</xdr:row>
                    <xdr:rowOff>0</xdr:rowOff>
                  </from>
                  <to>
                    <xdr:col>7</xdr:col>
                    <xdr:colOff>403860</xdr:colOff>
                    <xdr:row>184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5" name="Label 211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184</xdr:row>
                    <xdr:rowOff>0</xdr:rowOff>
                  </from>
                  <to>
                    <xdr:col>7</xdr:col>
                    <xdr:colOff>403860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6" name="Label 212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185</xdr:row>
                    <xdr:rowOff>0</xdr:rowOff>
                  </from>
                  <to>
                    <xdr:col>7</xdr:col>
                    <xdr:colOff>403860</xdr:colOff>
                    <xdr:row>186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7" name="Label 213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186</xdr:row>
                    <xdr:rowOff>0</xdr:rowOff>
                  </from>
                  <to>
                    <xdr:col>7</xdr:col>
                    <xdr:colOff>403860</xdr:colOff>
                    <xdr:row>187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8" name="Label 215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184</xdr:row>
                    <xdr:rowOff>0</xdr:rowOff>
                  </from>
                  <to>
                    <xdr:col>6</xdr:col>
                    <xdr:colOff>403860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9" name="Label 216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185</xdr:row>
                    <xdr:rowOff>0</xdr:rowOff>
                  </from>
                  <to>
                    <xdr:col>6</xdr:col>
                    <xdr:colOff>403860</xdr:colOff>
                    <xdr:row>186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0" name="Label 217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186</xdr:row>
                    <xdr:rowOff>0</xdr:rowOff>
                  </from>
                  <to>
                    <xdr:col>6</xdr:col>
                    <xdr:colOff>403860</xdr:colOff>
                    <xdr:row>187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71" name="Label 227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41</xdr:row>
                    <xdr:rowOff>0</xdr:rowOff>
                  </from>
                  <to>
                    <xdr:col>6</xdr:col>
                    <xdr:colOff>403860</xdr:colOff>
                    <xdr:row>41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72" name="Label 228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42</xdr:row>
                    <xdr:rowOff>0</xdr:rowOff>
                  </from>
                  <to>
                    <xdr:col>6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73" name="Label 22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4" name="Label 230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5" name="Label 231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6" name="Label 232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7" name="Label 23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8" name="Label 240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9" name="Label 241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43</xdr:row>
                    <xdr:rowOff>0</xdr:rowOff>
                  </from>
                  <to>
                    <xdr:col>7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0" name="Label 242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44</xdr:row>
                    <xdr:rowOff>0</xdr:rowOff>
                  </from>
                  <to>
                    <xdr:col>7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1" name="Label 243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45</xdr:row>
                    <xdr:rowOff>0</xdr:rowOff>
                  </from>
                  <to>
                    <xdr:col>7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2" name="Label 244">
              <controlPr defaultSize="0" autoFill="0" autoLine="0" autoPict="0" altText="3.">
                <anchor moveWithCells="1" sizeWithCells="1">
                  <from>
                    <xdr:col>7</xdr:col>
                    <xdr:colOff>22860</xdr:colOff>
                    <xdr:row>46</xdr:row>
                    <xdr:rowOff>0</xdr:rowOff>
                  </from>
                  <to>
                    <xdr:col>7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3" name="Label 245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42</xdr:row>
                    <xdr:rowOff>0</xdr:rowOff>
                  </from>
                  <to>
                    <xdr:col>8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84" name="Label 246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43</xdr:row>
                    <xdr:rowOff>0</xdr:rowOff>
                  </from>
                  <to>
                    <xdr:col>8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5" name="Label 247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44</xdr:row>
                    <xdr:rowOff>0</xdr:rowOff>
                  </from>
                  <to>
                    <xdr:col>8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6" name="Label 248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45</xdr:row>
                    <xdr:rowOff>0</xdr:rowOff>
                  </from>
                  <to>
                    <xdr:col>8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7" name="Label 249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46</xdr:row>
                    <xdr:rowOff>0</xdr:rowOff>
                  </from>
                  <to>
                    <xdr:col>8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8" name="Label 250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43</xdr:row>
                    <xdr:rowOff>0</xdr:rowOff>
                  </from>
                  <to>
                    <xdr:col>8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9" name="Label 251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44</xdr:row>
                    <xdr:rowOff>0</xdr:rowOff>
                  </from>
                  <to>
                    <xdr:col>8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0" name="Label 252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45</xdr:row>
                    <xdr:rowOff>0</xdr:rowOff>
                  </from>
                  <to>
                    <xdr:col>8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1" name="Label 253">
              <controlPr defaultSize="0" autoFill="0" autoLine="0" autoPict="0" altText="3.">
                <anchor moveWithCells="1" sizeWithCells="1">
                  <from>
                    <xdr:col>8</xdr:col>
                    <xdr:colOff>22860</xdr:colOff>
                    <xdr:row>46</xdr:row>
                    <xdr:rowOff>0</xdr:rowOff>
                  </from>
                  <to>
                    <xdr:col>8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2" name="Label 254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42</xdr:row>
                    <xdr:rowOff>0</xdr:rowOff>
                  </from>
                  <to>
                    <xdr:col>9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3" name="Label 255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43</xdr:row>
                    <xdr:rowOff>0</xdr:rowOff>
                  </from>
                  <to>
                    <xdr:col>9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4" name="Label 256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44</xdr:row>
                    <xdr:rowOff>0</xdr:rowOff>
                  </from>
                  <to>
                    <xdr:col>9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95" name="Label 257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45</xdr:row>
                    <xdr:rowOff>0</xdr:rowOff>
                  </from>
                  <to>
                    <xdr:col>9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96" name="Label 258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46</xdr:row>
                    <xdr:rowOff>0</xdr:rowOff>
                  </from>
                  <to>
                    <xdr:col>9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7" name="Label 259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43</xdr:row>
                    <xdr:rowOff>0</xdr:rowOff>
                  </from>
                  <to>
                    <xdr:col>9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8" name="Label 260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44</xdr:row>
                    <xdr:rowOff>0</xdr:rowOff>
                  </from>
                  <to>
                    <xdr:col>9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9" name="Label 261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45</xdr:row>
                    <xdr:rowOff>0</xdr:rowOff>
                  </from>
                  <to>
                    <xdr:col>9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0" name="Label 262">
              <controlPr defaultSize="0" autoFill="0" autoLine="0" autoPict="0" altText="3.">
                <anchor moveWithCells="1" sizeWithCells="1">
                  <from>
                    <xdr:col>9</xdr:col>
                    <xdr:colOff>22860</xdr:colOff>
                    <xdr:row>46</xdr:row>
                    <xdr:rowOff>0</xdr:rowOff>
                  </from>
                  <to>
                    <xdr:col>9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1" name="Label 265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2" name="Label 266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3" name="Label 267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4" name="Label 268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5" name="Label 26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6" name="Label 270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7" name="Label 271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08" name="Label 272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09" name="Label 278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42</xdr:row>
                    <xdr:rowOff>0</xdr:rowOff>
                  </from>
                  <to>
                    <xdr:col>6</xdr:col>
                    <xdr:colOff>403860</xdr:colOff>
                    <xdr:row>42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10" name="Label 27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1" name="Label 280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2" name="Label 281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45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13" name="Label 282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14" name="Label 286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41</xdr:row>
                    <xdr:rowOff>0</xdr:rowOff>
                  </from>
                  <to>
                    <xdr:col>6</xdr:col>
                    <xdr:colOff>403860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15" name="Label 29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197</xdr:row>
                    <xdr:rowOff>0</xdr:rowOff>
                  </from>
                  <to>
                    <xdr:col>10</xdr:col>
                    <xdr:colOff>403860</xdr:colOff>
                    <xdr:row>197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16" name="Label 29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17" name="Label 293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18" name="Label 294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19" name="Label 295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20" name="Label 296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21" name="Label 297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22" name="Label 29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23" name="Label 299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24" name="Label 300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25" name="Label 30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26" name="Label 30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27" name="Label 303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28" name="Label 304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29" name="Label 305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30" name="Label 306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31" name="Label 307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32" name="Label 30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199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33" name="Label 309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34" name="Label 310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35" name="Label 31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36" name="Label 31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197</xdr:row>
                    <xdr:rowOff>0</xdr:rowOff>
                  </from>
                  <to>
                    <xdr:col>10</xdr:col>
                    <xdr:colOff>403860</xdr:colOff>
                    <xdr:row>198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37" name="Label 314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38" name="Label 315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39" name="Label 316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199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40" name="Label 317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41" name="Label 31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42" name="Label 319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43" name="Label 320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44" name="Label 32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45" name="Label 32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46" name="Label 323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47" name="Label 326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48" name="Label 327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198</xdr:row>
                    <xdr:rowOff>0</xdr:rowOff>
                  </from>
                  <to>
                    <xdr:col>10</xdr:col>
                    <xdr:colOff>403860</xdr:colOff>
                    <xdr:row>199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49" name="Label 328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199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50" name="Label 329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199</xdr:row>
                    <xdr:rowOff>0</xdr:rowOff>
                  </from>
                  <to>
                    <xdr:col>10</xdr:col>
                    <xdr:colOff>403860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51" name="Label 330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52" name="Label 331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200</xdr:row>
                    <xdr:rowOff>0</xdr:rowOff>
                  </from>
                  <to>
                    <xdr:col>10</xdr:col>
                    <xdr:colOff>403860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53" name="Label 332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54" name="Label 333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201</xdr:row>
                    <xdr:rowOff>0</xdr:rowOff>
                  </from>
                  <to>
                    <xdr:col>10</xdr:col>
                    <xdr:colOff>403860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55" name="Label 334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56" name="Label 335">
              <controlPr defaultSize="0" autoFill="0" autoLine="0" autoPict="0" altText="3.">
                <anchor moveWithCells="1" sizeWithCells="1">
                  <from>
                    <xdr:col>10</xdr:col>
                    <xdr:colOff>22860</xdr:colOff>
                    <xdr:row>202</xdr:row>
                    <xdr:rowOff>0</xdr:rowOff>
                  </from>
                  <to>
                    <xdr:col>10</xdr:col>
                    <xdr:colOff>403860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57" name="Label 338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11</xdr:row>
                    <xdr:rowOff>0</xdr:rowOff>
                  </from>
                  <to>
                    <xdr:col>10</xdr:col>
                    <xdr:colOff>213360</xdr:colOff>
                    <xdr:row>11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58" name="Label 339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12</xdr:row>
                    <xdr:rowOff>0</xdr:rowOff>
                  </from>
                  <to>
                    <xdr:col>10</xdr:col>
                    <xdr:colOff>213360</xdr:colOff>
                    <xdr:row>12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59" name="Label 340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13</xdr:row>
                    <xdr:rowOff>0</xdr:rowOff>
                  </from>
                  <to>
                    <xdr:col>10</xdr:col>
                    <xdr:colOff>213360</xdr:colOff>
                    <xdr:row>13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60" name="Label 341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14</xdr:row>
                    <xdr:rowOff>0</xdr:rowOff>
                  </from>
                  <to>
                    <xdr:col>10</xdr:col>
                    <xdr:colOff>213360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61" name="Label 342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62" name="Label 343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63" name="Label 344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42</xdr:row>
                    <xdr:rowOff>0</xdr:rowOff>
                  </from>
                  <to>
                    <xdr:col>6</xdr:col>
                    <xdr:colOff>403860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64" name="Label 345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65" name="Label 346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66" name="Label 347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43</xdr:row>
                    <xdr:rowOff>0</xdr:rowOff>
                  </from>
                  <to>
                    <xdr:col>6</xdr:col>
                    <xdr:colOff>403860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67" name="Label 348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68" name="Label 349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69" name="Label 350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45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70" name="Label 351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44</xdr:row>
                    <xdr:rowOff>0</xdr:rowOff>
                  </from>
                  <to>
                    <xdr:col>6</xdr:col>
                    <xdr:colOff>403860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71" name="Label 352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72" name="Label 353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73" name="Label 354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74" name="Label 355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45</xdr:row>
                    <xdr:rowOff>0</xdr:rowOff>
                  </from>
                  <to>
                    <xdr:col>6</xdr:col>
                    <xdr:colOff>403860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75" name="Label 356">
              <controlPr defaultSize="0" autoFill="0" autoLine="0" autoPict="0" altText="3.">
                <anchor moveWithCells="1" sizeWithCells="1">
                  <from>
                    <xdr:col>6</xdr:col>
                    <xdr:colOff>22860</xdr:colOff>
                    <xdr:row>46</xdr:row>
                    <xdr:rowOff>0</xdr:rowOff>
                  </from>
                  <to>
                    <xdr:col>6</xdr:col>
                    <xdr:colOff>403860</xdr:colOff>
                    <xdr:row>47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795D-C3F1-6D42-9349-CD89FB73E641}">
  <dimension ref="A2:M157"/>
  <sheetViews>
    <sheetView showGridLines="0" topLeftCell="A53" workbookViewId="0">
      <selection activeCell="C74" sqref="C74:E74"/>
    </sheetView>
  </sheetViews>
  <sheetFormatPr defaultColWidth="11.19921875" defaultRowHeight="15.6"/>
  <cols>
    <col min="1" max="1" width="26.19921875" customWidth="1"/>
    <col min="2" max="2" width="14.69921875" bestFit="1" customWidth="1"/>
    <col min="3" max="3" width="45" customWidth="1"/>
    <col min="4" max="4" width="27.19921875" customWidth="1"/>
    <col min="5" max="7" width="18.69921875" customWidth="1"/>
    <col min="8" max="8" width="13.5" bestFit="1" customWidth="1"/>
    <col min="9" max="9" width="14.296875" customWidth="1"/>
    <col min="10" max="10" width="12.69921875" customWidth="1"/>
    <col min="11" max="11" width="11.19921875" hidden="1" customWidth="1"/>
    <col min="12" max="12" width="20.296875" hidden="1" customWidth="1"/>
  </cols>
  <sheetData>
    <row r="2" spans="1:12" s="10" customFormat="1">
      <c r="A2" s="182" t="s">
        <v>165</v>
      </c>
    </row>
    <row r="3" spans="1:12" s="10" customFormat="1"/>
    <row r="4" spans="1:12" s="10" customFormat="1" ht="46.8">
      <c r="B4" s="283" t="s">
        <v>166</v>
      </c>
      <c r="C4" s="283" t="s">
        <v>110</v>
      </c>
      <c r="D4" s="283" t="str">
        <f>'Dane Wnioskodawcy'!F41</f>
        <v>Status Wnioskodawcy/Partnera  w projekcie</v>
      </c>
      <c r="E4" s="283" t="str">
        <f>'Dane Wnioskodawcy'!G41</f>
        <v xml:space="preserve">Rodzaj pomocy
</v>
      </c>
    </row>
    <row r="5" spans="1:12" s="10" customFormat="1">
      <c r="B5" s="280" t="s">
        <v>111</v>
      </c>
      <c r="C5" s="281" t="str">
        <f>IF('Dane Wnioskodawcy'!E10="","",'Dane Wnioskodawcy'!E10)</f>
        <v/>
      </c>
      <c r="D5" s="281" t="str">
        <f>'Dane Wnioskodawcy'!F42</f>
        <v/>
      </c>
      <c r="E5" s="282" t="str">
        <f>'Dane Wnioskodawcy'!G42</f>
        <v>Pomoc publiczna</v>
      </c>
    </row>
    <row r="6" spans="1:12" s="10" customFormat="1">
      <c r="B6" s="280" t="s">
        <v>112</v>
      </c>
      <c r="C6" s="281" t="str">
        <f>IF('Dane Wnioskodawcy'!E11="","",'Dane Wnioskodawcy'!E11)</f>
        <v/>
      </c>
      <c r="D6" s="281" t="str">
        <f>'Dane Wnioskodawcy'!F43</f>
        <v/>
      </c>
      <c r="E6" s="282">
        <f>'Dane Wnioskodawcy'!G43</f>
        <v>0</v>
      </c>
    </row>
    <row r="7" spans="1:12" s="10" customFormat="1">
      <c r="B7" s="280" t="s">
        <v>113</v>
      </c>
      <c r="C7" s="281" t="str">
        <f>IF('Dane Wnioskodawcy'!E12="","",'Dane Wnioskodawcy'!E12)</f>
        <v/>
      </c>
      <c r="D7" s="281" t="str">
        <f>'Dane Wnioskodawcy'!F44</f>
        <v/>
      </c>
      <c r="E7" s="282">
        <f>'Dane Wnioskodawcy'!G44</f>
        <v>0</v>
      </c>
    </row>
    <row r="8" spans="1:12" s="10" customFormat="1">
      <c r="B8" s="280" t="s">
        <v>114</v>
      </c>
      <c r="C8" s="281" t="str">
        <f>IF('Dane Wnioskodawcy'!E13="","",'Dane Wnioskodawcy'!E13)</f>
        <v/>
      </c>
      <c r="D8" s="281" t="str">
        <f>'Dane Wnioskodawcy'!F45</f>
        <v/>
      </c>
      <c r="E8" s="282">
        <f>'Dane Wnioskodawcy'!G45</f>
        <v>0</v>
      </c>
    </row>
    <row r="9" spans="1:12" s="10" customFormat="1">
      <c r="B9" s="280" t="s">
        <v>115</v>
      </c>
      <c r="C9" s="281" t="str">
        <f>IF('Dane Wnioskodawcy'!E14="","",'Dane Wnioskodawcy'!E14)</f>
        <v/>
      </c>
      <c r="D9" s="281" t="str">
        <f>'Dane Wnioskodawcy'!F46</f>
        <v/>
      </c>
      <c r="E9" s="282">
        <f>'Dane Wnioskodawcy'!G46</f>
        <v>0</v>
      </c>
    </row>
    <row r="10" spans="1:12" s="10" customFormat="1">
      <c r="B10" s="280" t="s">
        <v>116</v>
      </c>
      <c r="C10" s="281" t="str">
        <f>IF('Dane Wnioskodawcy'!E15="","",'Dane Wnioskodawcy'!E15)</f>
        <v/>
      </c>
      <c r="D10" s="281" t="str">
        <f>'Dane Wnioskodawcy'!F47</f>
        <v/>
      </c>
      <c r="E10" s="282">
        <f>'Dane Wnioskodawcy'!G47</f>
        <v>0</v>
      </c>
    </row>
    <row r="12" spans="1:12">
      <c r="E12" t="b">
        <f>E13=E14</f>
        <v>1</v>
      </c>
      <c r="F12" t="b">
        <f t="shared" ref="F12:J12" si="0">F13=F14</f>
        <v>1</v>
      </c>
      <c r="G12" t="b">
        <f t="shared" si="0"/>
        <v>1</v>
      </c>
      <c r="H12" t="b">
        <f>H13=H14</f>
        <v>1</v>
      </c>
      <c r="I12" t="b">
        <f>I13=I14</f>
        <v>1</v>
      </c>
      <c r="J12" t="b">
        <f t="shared" si="0"/>
        <v>1</v>
      </c>
    </row>
    <row r="13" spans="1:12">
      <c r="E13">
        <f>'Dane Wnioskodawcy'!G54</f>
        <v>0</v>
      </c>
      <c r="F13">
        <f>'Dane Wnioskodawcy'!H54</f>
        <v>0</v>
      </c>
      <c r="G13">
        <f>'Dane Wnioskodawcy'!I54</f>
        <v>0</v>
      </c>
      <c r="H13">
        <f>'Dane Wnioskodawcy'!I127</f>
        <v>0</v>
      </c>
      <c r="I13">
        <f>'Dane Wnioskodawcy'!I130</f>
        <v>0</v>
      </c>
      <c r="J13">
        <f>'Dane Wnioskodawcy'!I131</f>
        <v>0</v>
      </c>
    </row>
    <row r="14" spans="1:12" ht="16.2" thickBot="1">
      <c r="E14" s="184">
        <f>E37+E61+E85+E109+E133+E157</f>
        <v>0</v>
      </c>
      <c r="F14" s="184">
        <f t="shared" ref="F14:J14" si="1">F37+F61+F85+F109+F133+F157</f>
        <v>0</v>
      </c>
      <c r="G14" s="184">
        <f t="shared" si="1"/>
        <v>0</v>
      </c>
      <c r="H14" s="184">
        <f t="shared" si="1"/>
        <v>0</v>
      </c>
      <c r="I14" s="184">
        <f t="shared" si="1"/>
        <v>0</v>
      </c>
      <c r="J14" s="184">
        <f t="shared" si="1"/>
        <v>0</v>
      </c>
      <c r="L14" s="184">
        <f>SUM(H14:J14)</f>
        <v>0</v>
      </c>
    </row>
    <row r="15" spans="1:12" ht="21">
      <c r="A15" s="183" t="str">
        <f>B5</f>
        <v>Wnioskodawca</v>
      </c>
      <c r="B15" s="172"/>
      <c r="C15" s="185" t="str">
        <f>C5</f>
        <v/>
      </c>
      <c r="D15" s="172" t="str">
        <f>D5</f>
        <v/>
      </c>
      <c r="E15" s="172" t="str">
        <f>E5</f>
        <v>Pomoc publiczna</v>
      </c>
      <c r="F15" s="172"/>
      <c r="G15" s="172"/>
      <c r="H15" s="343" t="s">
        <v>6</v>
      </c>
      <c r="I15" s="344"/>
      <c r="J15" s="345"/>
    </row>
    <row r="16" spans="1:12" ht="31.8" thickBot="1">
      <c r="B16" s="11"/>
      <c r="C16" s="36" t="s">
        <v>41</v>
      </c>
      <c r="D16" s="36" t="s">
        <v>42</v>
      </c>
      <c r="E16" s="36" t="s">
        <v>17</v>
      </c>
      <c r="F16" s="36" t="s">
        <v>19</v>
      </c>
      <c r="G16" s="36" t="s">
        <v>53</v>
      </c>
      <c r="H16" s="285" t="s">
        <v>26</v>
      </c>
      <c r="I16" s="286" t="s">
        <v>27</v>
      </c>
      <c r="J16" s="287" t="s">
        <v>121</v>
      </c>
    </row>
    <row r="17" spans="1:10" ht="16.2" customHeight="1">
      <c r="A17" t="s">
        <v>214</v>
      </c>
      <c r="B17" s="11" t="str">
        <f>'Dane Wnioskodawcy'!C62</f>
        <v>Zadanie 1</v>
      </c>
      <c r="C17" s="11" t="str">
        <f>'Dane Wnioskodawcy'!D62</f>
        <v>Personel projektu</v>
      </c>
      <c r="D17" s="11" t="str">
        <f>'Dane Wnioskodawcy'!F62</f>
        <v>Personel projektu</v>
      </c>
      <c r="E17" s="49">
        <f>Wyliczenia!C49</f>
        <v>0</v>
      </c>
      <c r="F17" s="49">
        <f>Wyliczenia!D49</f>
        <v>0</v>
      </c>
      <c r="G17" s="49">
        <f>Wyliczenia!E49</f>
        <v>0</v>
      </c>
      <c r="H17" s="278" t="str">
        <f>Wyliczenia!G49</f>
        <v/>
      </c>
      <c r="I17" s="49" t="str">
        <f>Wyliczenia!H49</f>
        <v/>
      </c>
      <c r="J17" s="284" t="str">
        <f>Wyliczenia!I49</f>
        <v/>
      </c>
    </row>
    <row r="18" spans="1:10" ht="16.2" customHeight="1">
      <c r="A18" t="s">
        <v>214</v>
      </c>
      <c r="B18" s="11" t="str">
        <f>'Dane Wnioskodawcy'!C63</f>
        <v>Zadania 2</v>
      </c>
      <c r="C18" s="11" t="str">
        <f>'Dane Wnioskodawcy'!D63</f>
        <v>Podwykonastwo</v>
      </c>
      <c r="D18" s="11" t="str">
        <f>'Dane Wnioskodawcy'!F63</f>
        <v>Usługi zewnętrzne</v>
      </c>
      <c r="E18" s="49">
        <f>Wyliczenia!C50</f>
        <v>0</v>
      </c>
      <c r="F18" s="49">
        <f>Wyliczenia!D50</f>
        <v>0</v>
      </c>
      <c r="G18" s="49">
        <f>Wyliczenia!E50</f>
        <v>0</v>
      </c>
      <c r="H18" s="278" t="str">
        <f>Wyliczenia!G50</f>
        <v/>
      </c>
      <c r="I18" s="49" t="str">
        <f>Wyliczenia!H50</f>
        <v/>
      </c>
      <c r="J18" s="284" t="str">
        <f>Wyliczenia!I50</f>
        <v/>
      </c>
    </row>
    <row r="19" spans="1:10" ht="16.2" customHeight="1">
      <c r="A19" t="s">
        <v>214</v>
      </c>
      <c r="B19" s="11" t="str">
        <f>'Dane Wnioskodawcy'!C64</f>
        <v>Zadanie 3</v>
      </c>
      <c r="C19" s="11" t="str">
        <f>'Dane Wnioskodawcy'!D64</f>
        <v>Koszty operacyjne i dodatkowe koszty ogólne</v>
      </c>
      <c r="D19" s="11" t="str">
        <f>'Dane Wnioskodawcy'!F64</f>
        <v>Usługi zewnętrzne</v>
      </c>
      <c r="E19" s="49">
        <f>Wyliczenia!C51</f>
        <v>0</v>
      </c>
      <c r="F19" s="49">
        <f>Wyliczenia!D51</f>
        <v>0</v>
      </c>
      <c r="G19" s="49">
        <f>Wyliczenia!E51</f>
        <v>0</v>
      </c>
      <c r="H19" s="278" t="str">
        <f>Wyliczenia!G51</f>
        <v/>
      </c>
      <c r="I19" s="49" t="str">
        <f>Wyliczenia!H51</f>
        <v/>
      </c>
      <c r="J19" s="284" t="str">
        <f>Wyliczenia!I51</f>
        <v/>
      </c>
    </row>
    <row r="20" spans="1:10" ht="16.2" customHeight="1">
      <c r="A20" t="s">
        <v>214</v>
      </c>
      <c r="B20" s="11" t="str">
        <f>'Dane Wnioskodawcy'!C65</f>
        <v>Zadania 4</v>
      </c>
      <c r="C20" s="11" t="str">
        <f>'Dane Wnioskodawcy'!D65</f>
        <v>Amortyzacja - Aparatura i sprzęt</v>
      </c>
      <c r="D20" s="11" t="str">
        <f>'Dane Wnioskodawcy'!F65</f>
        <v>Amortyzacja</v>
      </c>
      <c r="E20" s="49">
        <f>Wyliczenia!C52</f>
        <v>0</v>
      </c>
      <c r="F20" s="49">
        <f>Wyliczenia!D52</f>
        <v>0</v>
      </c>
      <c r="G20" s="49">
        <f>Wyliczenia!E52</f>
        <v>0</v>
      </c>
      <c r="H20" s="278" t="str">
        <f>Wyliczenia!G52</f>
        <v/>
      </c>
      <c r="I20" s="49" t="str">
        <f>Wyliczenia!H52</f>
        <v/>
      </c>
      <c r="J20" s="284" t="str">
        <f>Wyliczenia!I52</f>
        <v/>
      </c>
    </row>
    <row r="21" spans="1:10" ht="16.2" customHeight="1">
      <c r="A21" t="s">
        <v>214</v>
      </c>
      <c r="B21" s="11" t="str">
        <f>'Dane Wnioskodawcy'!C66</f>
        <v>Zadanie 5</v>
      </c>
      <c r="C21" s="11" t="str">
        <f>'Dane Wnioskodawcy'!D66</f>
        <v>Amortyzacja - Budynki</v>
      </c>
      <c r="D21" s="11" t="str">
        <f>'Dane Wnioskodawcy'!F66</f>
        <v>Amortyzacja</v>
      </c>
      <c r="E21" s="49">
        <f>Wyliczenia!C53</f>
        <v>0</v>
      </c>
      <c r="F21" s="49">
        <f>Wyliczenia!D53</f>
        <v>0</v>
      </c>
      <c r="G21" s="49">
        <f>Wyliczenia!E53</f>
        <v>0</v>
      </c>
      <c r="H21" s="278" t="str">
        <f>Wyliczenia!G53</f>
        <v/>
      </c>
      <c r="I21" s="49" t="str">
        <f>Wyliczenia!H53</f>
        <v/>
      </c>
      <c r="J21" s="284" t="str">
        <f>Wyliczenia!I53</f>
        <v/>
      </c>
    </row>
    <row r="22" spans="1:10" ht="16.2" customHeight="1">
      <c r="A22" t="s">
        <v>214</v>
      </c>
      <c r="B22" s="11" t="str">
        <f>'Dane Wnioskodawcy'!C67</f>
        <v>Zadanie 6</v>
      </c>
      <c r="C22" s="11" t="str">
        <f>'Dane Wnioskodawcy'!D67</f>
        <v>Wartości niematerialne i prawne dla B+R</v>
      </c>
      <c r="D22" s="11" t="str">
        <f>'Dane Wnioskodawcy'!F67</f>
        <v>Wartości niematerialne i prawne</v>
      </c>
      <c r="E22" s="49">
        <f>Wyliczenia!C54</f>
        <v>0</v>
      </c>
      <c r="F22" s="49">
        <f>Wyliczenia!D54</f>
        <v>0</v>
      </c>
      <c r="G22" s="49">
        <f>Wyliczenia!E54</f>
        <v>0</v>
      </c>
      <c r="H22" s="278" t="str">
        <f>Wyliczenia!G54</f>
        <v/>
      </c>
      <c r="I22" s="49" t="str">
        <f>Wyliczenia!H54</f>
        <v/>
      </c>
      <c r="J22" s="284" t="str">
        <f>Wyliczenia!I54</f>
        <v/>
      </c>
    </row>
    <row r="23" spans="1:10" ht="16.2" customHeight="1">
      <c r="A23" t="s">
        <v>216</v>
      </c>
      <c r="B23" s="11" t="str">
        <f>B17</f>
        <v>Zadanie 1</v>
      </c>
      <c r="C23" s="11" t="str">
        <f>C17</f>
        <v>Personel projektu</v>
      </c>
      <c r="D23" s="11" t="str">
        <f>D17</f>
        <v>Personel projektu</v>
      </c>
      <c r="E23" s="49">
        <f>Wyliczenia!C55</f>
        <v>0</v>
      </c>
      <c r="F23" s="49">
        <f>Wyliczenia!D55</f>
        <v>0</v>
      </c>
      <c r="G23" s="49">
        <f>Wyliczenia!E55</f>
        <v>0</v>
      </c>
      <c r="H23" s="278" t="str">
        <f>Wyliczenia!G55</f>
        <v/>
      </c>
      <c r="I23" s="49" t="str">
        <f>Wyliczenia!H55</f>
        <v/>
      </c>
      <c r="J23" s="284" t="str">
        <f>Wyliczenia!I55</f>
        <v/>
      </c>
    </row>
    <row r="24" spans="1:10" ht="16.2" customHeight="1">
      <c r="A24" t="str">
        <f t="shared" ref="A24:A28" si="2">A23</f>
        <v>Prace rozwojowe</v>
      </c>
      <c r="B24" s="11" t="str">
        <f t="shared" ref="B24:C24" si="3">B18</f>
        <v>Zadania 2</v>
      </c>
      <c r="C24" s="11" t="str">
        <f t="shared" si="3"/>
        <v>Podwykonastwo</v>
      </c>
      <c r="D24" s="11" t="str">
        <f t="shared" ref="D24" si="4">D18</f>
        <v>Usługi zewnętrzne</v>
      </c>
      <c r="E24" s="49">
        <f>Wyliczenia!C56</f>
        <v>0</v>
      </c>
      <c r="F24" s="49">
        <f>Wyliczenia!D56</f>
        <v>0</v>
      </c>
      <c r="G24" s="49">
        <f>Wyliczenia!E56</f>
        <v>0</v>
      </c>
      <c r="H24" s="278" t="str">
        <f>Wyliczenia!G56</f>
        <v/>
      </c>
      <c r="I24" s="49" t="str">
        <f>Wyliczenia!H56</f>
        <v/>
      </c>
      <c r="J24" s="284" t="str">
        <f>Wyliczenia!I56</f>
        <v/>
      </c>
    </row>
    <row r="25" spans="1:10" ht="16.2" customHeight="1">
      <c r="A25" t="str">
        <f t="shared" si="2"/>
        <v>Prace rozwojowe</v>
      </c>
      <c r="B25" s="11" t="str">
        <f t="shared" ref="B25:C25" si="5">B19</f>
        <v>Zadanie 3</v>
      </c>
      <c r="C25" s="11" t="str">
        <f t="shared" si="5"/>
        <v>Koszty operacyjne i dodatkowe koszty ogólne</v>
      </c>
      <c r="D25" s="11" t="str">
        <f t="shared" ref="D25" si="6">D19</f>
        <v>Usługi zewnętrzne</v>
      </c>
      <c r="E25" s="49">
        <f>Wyliczenia!C57</f>
        <v>0</v>
      </c>
      <c r="F25" s="49">
        <f>Wyliczenia!D57</f>
        <v>0</v>
      </c>
      <c r="G25" s="49">
        <f>Wyliczenia!E57</f>
        <v>0</v>
      </c>
      <c r="H25" s="278" t="str">
        <f>Wyliczenia!G57</f>
        <v/>
      </c>
      <c r="I25" s="49" t="str">
        <f>Wyliczenia!H57</f>
        <v/>
      </c>
      <c r="J25" s="284" t="str">
        <f>Wyliczenia!I57</f>
        <v/>
      </c>
    </row>
    <row r="26" spans="1:10" ht="16.2" customHeight="1">
      <c r="A26" t="str">
        <f t="shared" si="2"/>
        <v>Prace rozwojowe</v>
      </c>
      <c r="B26" s="11" t="str">
        <f t="shared" ref="B26:C26" si="7">B20</f>
        <v>Zadania 4</v>
      </c>
      <c r="C26" s="11" t="str">
        <f t="shared" si="7"/>
        <v>Amortyzacja - Aparatura i sprzęt</v>
      </c>
      <c r="D26" s="11" t="str">
        <f t="shared" ref="D26" si="8">D20</f>
        <v>Amortyzacja</v>
      </c>
      <c r="E26" s="49">
        <f>Wyliczenia!C58</f>
        <v>0</v>
      </c>
      <c r="F26" s="49">
        <f>Wyliczenia!D58</f>
        <v>0</v>
      </c>
      <c r="G26" s="49">
        <f>Wyliczenia!E58</f>
        <v>0</v>
      </c>
      <c r="H26" s="278" t="str">
        <f>Wyliczenia!G58</f>
        <v/>
      </c>
      <c r="I26" s="49" t="str">
        <f>Wyliczenia!H58</f>
        <v/>
      </c>
      <c r="J26" s="284" t="str">
        <f>Wyliczenia!I58</f>
        <v/>
      </c>
    </row>
    <row r="27" spans="1:10" ht="16.2" customHeight="1">
      <c r="A27" t="str">
        <f t="shared" si="2"/>
        <v>Prace rozwojowe</v>
      </c>
      <c r="B27" s="11" t="str">
        <f t="shared" ref="B27:C27" si="9">B21</f>
        <v>Zadanie 5</v>
      </c>
      <c r="C27" s="11" t="str">
        <f t="shared" si="9"/>
        <v>Amortyzacja - Budynki</v>
      </c>
      <c r="D27" s="11" t="str">
        <f t="shared" ref="D27" si="10">D21</f>
        <v>Amortyzacja</v>
      </c>
      <c r="E27" s="49">
        <f>Wyliczenia!C59</f>
        <v>0</v>
      </c>
      <c r="F27" s="49">
        <f>Wyliczenia!D59</f>
        <v>0</v>
      </c>
      <c r="G27" s="49">
        <f>Wyliczenia!E59</f>
        <v>0</v>
      </c>
      <c r="H27" s="278" t="str">
        <f>Wyliczenia!G59</f>
        <v/>
      </c>
      <c r="I27" s="49" t="str">
        <f>Wyliczenia!H59</f>
        <v/>
      </c>
      <c r="J27" s="284" t="str">
        <f>Wyliczenia!I59</f>
        <v/>
      </c>
    </row>
    <row r="28" spans="1:10" ht="16.2" customHeight="1">
      <c r="A28" t="str">
        <f t="shared" si="2"/>
        <v>Prace rozwojowe</v>
      </c>
      <c r="B28" s="11" t="str">
        <f t="shared" ref="B28:C28" si="11">B22</f>
        <v>Zadanie 6</v>
      </c>
      <c r="C28" s="11" t="str">
        <f t="shared" si="11"/>
        <v>Wartości niematerialne i prawne dla B+R</v>
      </c>
      <c r="D28" s="11" t="str">
        <f t="shared" ref="D28" si="12">D22</f>
        <v>Wartości niematerialne i prawne</v>
      </c>
      <c r="E28" s="49">
        <f>Wyliczenia!C60</f>
        <v>0</v>
      </c>
      <c r="F28" s="49">
        <f>Wyliczenia!D60</f>
        <v>0</v>
      </c>
      <c r="G28" s="49">
        <f>Wyliczenia!E60</f>
        <v>0</v>
      </c>
      <c r="H28" s="278" t="str">
        <f>Wyliczenia!G60</f>
        <v/>
      </c>
      <c r="I28" s="49" t="str">
        <f>Wyliczenia!H60</f>
        <v/>
      </c>
      <c r="J28" s="284" t="str">
        <f>Wyliczenia!I60</f>
        <v/>
      </c>
    </row>
    <row r="29" spans="1:10" ht="16.2" customHeight="1">
      <c r="A29" t="str">
        <f>'Dane Wnioskodawcy'!L68</f>
        <v>Infrastruktura B+R</v>
      </c>
      <c r="B29" s="11" t="str">
        <f>'Dane Wnioskodawcy'!C68</f>
        <v>Zadanie 7</v>
      </c>
      <c r="C29" s="11" t="str">
        <f>'Dane Wnioskodawcy'!D68</f>
        <v>Środki trwałe/Dostawy</v>
      </c>
      <c r="D29" s="11" t="str">
        <f>'Dane Wnioskodawcy'!F68</f>
        <v>Środki trwałe/Dostawy</v>
      </c>
      <c r="E29" s="49">
        <f>Wyliczenia!C61</f>
        <v>0</v>
      </c>
      <c r="F29" s="49">
        <f>Wyliczenia!D61</f>
        <v>0</v>
      </c>
      <c r="G29" s="49">
        <f>Wyliczenia!E61</f>
        <v>0</v>
      </c>
      <c r="H29" s="278" t="str">
        <f>Wyliczenia!G61</f>
        <v/>
      </c>
      <c r="I29" s="49" t="str">
        <f>Wyliczenia!H61</f>
        <v/>
      </c>
      <c r="J29" s="284" t="str">
        <f>Wyliczenia!I61</f>
        <v/>
      </c>
    </row>
    <row r="30" spans="1:10" ht="16.2" customHeight="1">
      <c r="A30" t="str">
        <f>'Dane Wnioskodawcy'!L69</f>
        <v>Infrastruktura B+R</v>
      </c>
      <c r="B30" s="11" t="str">
        <f>'Dane Wnioskodawcy'!C69</f>
        <v>Zadanie 8</v>
      </c>
      <c r="C30" s="11" t="str">
        <f>'Dane Wnioskodawcy'!D69</f>
        <v>Wartości niematerialne i prawne</v>
      </c>
      <c r="D30" s="11" t="str">
        <f>'Dane Wnioskodawcy'!F69</f>
        <v>Wartości niematerialne i prawne</v>
      </c>
      <c r="E30" s="49">
        <f>Wyliczenia!C62</f>
        <v>0</v>
      </c>
      <c r="F30" s="49">
        <f>Wyliczenia!D62</f>
        <v>0</v>
      </c>
      <c r="G30" s="49">
        <f>Wyliczenia!E62</f>
        <v>0</v>
      </c>
      <c r="H30" s="278" t="str">
        <f>Wyliczenia!G62</f>
        <v/>
      </c>
      <c r="I30" s="49" t="str">
        <f>Wyliczenia!H62</f>
        <v/>
      </c>
      <c r="J30" s="284" t="str">
        <f>Wyliczenia!I62</f>
        <v/>
      </c>
    </row>
    <row r="31" spans="1:10" ht="16.2" customHeight="1">
      <c r="A31" t="str">
        <f>'Dane Wnioskodawcy'!L70</f>
        <v>działania uzupełniające</v>
      </c>
      <c r="B31" s="11" t="str">
        <f>'Dane Wnioskodawcy'!C70</f>
        <v>Zadanie 9</v>
      </c>
      <c r="C31" s="11" t="str">
        <f>'Dane Wnioskodawcy'!D70</f>
        <v>Prace przedwdrożeniowe</v>
      </c>
      <c r="D31" s="11" t="str">
        <f>'Dane Wnioskodawcy'!F70</f>
        <v>Usługi zewnętrzne</v>
      </c>
      <c r="E31" s="49">
        <f>Wyliczenia!C63</f>
        <v>0</v>
      </c>
      <c r="F31" s="49">
        <f>Wyliczenia!D63</f>
        <v>0</v>
      </c>
      <c r="G31" s="49">
        <f>Wyliczenia!E63</f>
        <v>0</v>
      </c>
      <c r="H31" s="278"/>
      <c r="I31" s="49" t="str">
        <f>Wyliczenia!H63</f>
        <v/>
      </c>
      <c r="J31" s="284"/>
    </row>
    <row r="32" spans="1:10" ht="16.2" customHeight="1">
      <c r="A32" t="str">
        <f>'Dane Wnioskodawcy'!L71</f>
        <v>działania uzupełniające</v>
      </c>
      <c r="B32" s="11" t="str">
        <f>'Dane Wnioskodawcy'!C71</f>
        <v>Zadanie 10</v>
      </c>
      <c r="C32" s="11" t="str">
        <f>'Dane Wnioskodawcy'!D71</f>
        <v>Działania w zakresie cyfryzacji</v>
      </c>
      <c r="D32" s="11" t="str">
        <f>'Dane Wnioskodawcy'!F71</f>
        <v>Usługi zewnętrzne</v>
      </c>
      <c r="E32" s="49">
        <f>Wyliczenia!C64</f>
        <v>0</v>
      </c>
      <c r="F32" s="49">
        <f>Wyliczenia!D64</f>
        <v>0</v>
      </c>
      <c r="G32" s="49">
        <f>Wyliczenia!E64</f>
        <v>0</v>
      </c>
      <c r="H32" s="278"/>
      <c r="I32" s="49" t="str">
        <f>Wyliczenia!H64</f>
        <v/>
      </c>
      <c r="J32" s="284"/>
    </row>
    <row r="33" spans="1:13" ht="16.2" customHeight="1">
      <c r="A33" t="str">
        <f>'Dane Wnioskodawcy'!L72</f>
        <v>działania uzupełniające</v>
      </c>
      <c r="B33" s="11" t="str">
        <f>'Dane Wnioskodawcy'!C72</f>
        <v>Zadanie 11</v>
      </c>
      <c r="C33" s="11" t="str">
        <f>'Dane Wnioskodawcy'!D72</f>
        <v>Podnoszenie kwalifikacji kadr</v>
      </c>
      <c r="D33" s="11" t="str">
        <f>'Dane Wnioskodawcy'!F72</f>
        <v>Usługi zewnętrzne</v>
      </c>
      <c r="E33" s="49">
        <f>Wyliczenia!C65</f>
        <v>0</v>
      </c>
      <c r="F33" s="49">
        <f>Wyliczenia!D65</f>
        <v>0</v>
      </c>
      <c r="G33" s="49">
        <f>Wyliczenia!E65</f>
        <v>0</v>
      </c>
      <c r="H33" s="278"/>
      <c r="I33" s="49" t="str">
        <f>Wyliczenia!H65</f>
        <v/>
      </c>
      <c r="J33" s="284"/>
    </row>
    <row r="34" spans="1:13" ht="16.2" customHeight="1">
      <c r="A34" t="str">
        <f>'Dane Wnioskodawcy'!L73</f>
        <v>działania uzupełniające</v>
      </c>
      <c r="B34" s="11" t="str">
        <f>'Dane Wnioskodawcy'!C73</f>
        <v>Zadanie 12</v>
      </c>
      <c r="C34" s="11" t="str">
        <f>'Dane Wnioskodawcy'!D73</f>
        <v>Dokumentacja projektowa</v>
      </c>
      <c r="D34" s="11" t="str">
        <f>'Dane Wnioskodawcy'!F73</f>
        <v>Usługi zewnętrzne</v>
      </c>
      <c r="E34" s="49">
        <f>Wyliczenia!C66</f>
        <v>0</v>
      </c>
      <c r="F34" s="49">
        <f>Wyliczenia!D66</f>
        <v>0</v>
      </c>
      <c r="G34" s="49">
        <f>Wyliczenia!E66</f>
        <v>0</v>
      </c>
      <c r="H34" s="278"/>
      <c r="I34" s="49" t="str">
        <f>Wyliczenia!H66</f>
        <v/>
      </c>
      <c r="J34" s="284"/>
    </row>
    <row r="35" spans="1:13" ht="16.2" customHeight="1">
      <c r="A35" t="str">
        <f>'Dane Wnioskodawcy'!L74</f>
        <v>koszty pośrednie</v>
      </c>
      <c r="B35" s="11" t="str">
        <f>'Dane Wnioskodawcy'!C74</f>
        <v>Zadanie 13</v>
      </c>
      <c r="C35" s="11" t="str">
        <f>'Dane Wnioskodawcy'!D74</f>
        <v>Koszty pośrednie</v>
      </c>
      <c r="D35" s="11" t="str">
        <f>'Dane Wnioskodawcy'!F74</f>
        <v>Koszty pośrednie</v>
      </c>
      <c r="E35" s="49">
        <f>Wyliczenia!C67</f>
        <v>0</v>
      </c>
      <c r="F35" s="49">
        <f>Wyliczenia!D67</f>
        <v>0</v>
      </c>
      <c r="G35" s="49">
        <f>Wyliczenia!E67</f>
        <v>0</v>
      </c>
      <c r="H35" s="278"/>
      <c r="I35" s="49" t="str">
        <f>Wyliczenia!H67</f>
        <v/>
      </c>
      <c r="J35" s="284" t="str">
        <f>Wyliczenia!I67</f>
        <v/>
      </c>
    </row>
    <row r="36" spans="1:13" ht="16.2" thickBot="1">
      <c r="B36" s="11"/>
      <c r="C36" s="17"/>
      <c r="D36" s="17"/>
      <c r="E36" s="50"/>
      <c r="F36" s="50"/>
      <c r="G36" s="50"/>
      <c r="H36" s="189"/>
      <c r="I36" s="296"/>
      <c r="J36" s="190"/>
    </row>
    <row r="37" spans="1:13" ht="16.2" thickBot="1">
      <c r="B37" s="11"/>
      <c r="C37" s="45" t="s">
        <v>23</v>
      </c>
      <c r="D37" s="40"/>
      <c r="E37" s="46">
        <f>SUM(E17:E36)</f>
        <v>0</v>
      </c>
      <c r="F37" s="46">
        <f>SUM(F17:F36)</f>
        <v>0</v>
      </c>
      <c r="G37" s="46">
        <f>SUM(G17:G36)</f>
        <v>0</v>
      </c>
      <c r="H37" s="191">
        <f>SUM(H17:H35)</f>
        <v>0</v>
      </c>
      <c r="I37" s="192">
        <f t="shared" ref="I37:J37" si="13">SUM(I17:I35)</f>
        <v>0</v>
      </c>
      <c r="J37" s="193">
        <f t="shared" si="13"/>
        <v>0</v>
      </c>
      <c r="L37" s="184">
        <f>SUM(H37:K37)</f>
        <v>0</v>
      </c>
      <c r="M37" t="b">
        <f>L37=G37</f>
        <v>1</v>
      </c>
    </row>
    <row r="38" spans="1:13">
      <c r="B38" s="11"/>
      <c r="C38" s="11"/>
      <c r="D38" s="11"/>
      <c r="E38" s="11"/>
      <c r="F38" s="11"/>
      <c r="G38" s="194"/>
      <c r="H38" s="289"/>
      <c r="I38" s="288"/>
      <c r="J38" s="290"/>
    </row>
    <row r="39" spans="1:13" ht="21">
      <c r="A39" s="183" t="str">
        <f>B6</f>
        <v>Partner 1</v>
      </c>
      <c r="B39" s="195"/>
      <c r="C39" s="185" t="str">
        <f>C6</f>
        <v/>
      </c>
      <c r="D39" s="195" t="str">
        <f>D6</f>
        <v/>
      </c>
      <c r="E39" s="195">
        <f>E6</f>
        <v>0</v>
      </c>
      <c r="F39" s="195"/>
      <c r="G39" s="195"/>
      <c r="H39" s="340" t="s">
        <v>6</v>
      </c>
      <c r="I39" s="341"/>
      <c r="J39" s="342"/>
    </row>
    <row r="40" spans="1:13" ht="31.8" thickBot="1">
      <c r="B40" s="11"/>
      <c r="C40" s="36" t="s">
        <v>41</v>
      </c>
      <c r="D40" s="36" t="s">
        <v>42</v>
      </c>
      <c r="E40" s="36" t="s">
        <v>17</v>
      </c>
      <c r="F40" s="36" t="s">
        <v>19</v>
      </c>
      <c r="G40" s="36" t="s">
        <v>53</v>
      </c>
      <c r="H40" s="285" t="s">
        <v>26</v>
      </c>
      <c r="I40" s="286" t="s">
        <v>27</v>
      </c>
      <c r="J40" s="287" t="s">
        <v>121</v>
      </c>
    </row>
    <row r="41" spans="1:13">
      <c r="A41" t="str">
        <f>A17</f>
        <v>Badania przemysłowe</v>
      </c>
      <c r="B41" t="str">
        <f t="shared" ref="B41:D41" si="14">B17</f>
        <v>Zadanie 1</v>
      </c>
      <c r="C41" t="str">
        <f t="shared" si="14"/>
        <v>Personel projektu</v>
      </c>
      <c r="D41" t="str">
        <f t="shared" si="14"/>
        <v>Personel projektu</v>
      </c>
      <c r="E41" s="49">
        <f>Wyliczenia!C74</f>
        <v>0</v>
      </c>
      <c r="F41" s="49">
        <f>Wyliczenia!D74</f>
        <v>0</v>
      </c>
      <c r="G41" s="49">
        <f>Wyliczenia!E74</f>
        <v>0</v>
      </c>
      <c r="H41" s="278" t="str">
        <f>Wyliczenia!G74</f>
        <v/>
      </c>
      <c r="I41" s="49" t="str">
        <f>Wyliczenia!H74</f>
        <v/>
      </c>
      <c r="J41" s="284" t="str">
        <f>Wyliczenia!I74</f>
        <v/>
      </c>
    </row>
    <row r="42" spans="1:13">
      <c r="A42" t="str">
        <f t="shared" ref="A42:D42" si="15">A18</f>
        <v>Badania przemysłowe</v>
      </c>
      <c r="B42" t="str">
        <f t="shared" si="15"/>
        <v>Zadania 2</v>
      </c>
      <c r="C42" t="str">
        <f t="shared" si="15"/>
        <v>Podwykonastwo</v>
      </c>
      <c r="D42" t="str">
        <f t="shared" si="15"/>
        <v>Usługi zewnętrzne</v>
      </c>
      <c r="E42" s="49">
        <f>Wyliczenia!C75</f>
        <v>0</v>
      </c>
      <c r="F42" s="49">
        <f>Wyliczenia!D75</f>
        <v>0</v>
      </c>
      <c r="G42" s="49">
        <f>Wyliczenia!E75</f>
        <v>0</v>
      </c>
      <c r="H42" s="278" t="str">
        <f>Wyliczenia!G75</f>
        <v/>
      </c>
      <c r="I42" s="49" t="str">
        <f>Wyliczenia!H75</f>
        <v/>
      </c>
      <c r="J42" s="284" t="str">
        <f>Wyliczenia!I75</f>
        <v/>
      </c>
    </row>
    <row r="43" spans="1:13">
      <c r="A43" t="str">
        <f t="shared" ref="A43:D43" si="16">A19</f>
        <v>Badania przemysłowe</v>
      </c>
      <c r="B43" t="str">
        <f t="shared" si="16"/>
        <v>Zadanie 3</v>
      </c>
      <c r="C43" t="str">
        <f t="shared" si="16"/>
        <v>Koszty operacyjne i dodatkowe koszty ogólne</v>
      </c>
      <c r="D43" t="str">
        <f t="shared" si="16"/>
        <v>Usługi zewnętrzne</v>
      </c>
      <c r="E43" s="49">
        <f>Wyliczenia!C76</f>
        <v>0</v>
      </c>
      <c r="F43" s="49">
        <f>Wyliczenia!D76</f>
        <v>0</v>
      </c>
      <c r="G43" s="49">
        <f>Wyliczenia!E76</f>
        <v>0</v>
      </c>
      <c r="H43" s="278" t="str">
        <f>Wyliczenia!G76</f>
        <v/>
      </c>
      <c r="I43" s="49" t="str">
        <f>Wyliczenia!H76</f>
        <v/>
      </c>
      <c r="J43" s="284" t="str">
        <f>Wyliczenia!I76</f>
        <v/>
      </c>
    </row>
    <row r="44" spans="1:13">
      <c r="A44" t="str">
        <f t="shared" ref="A44:D44" si="17">A20</f>
        <v>Badania przemysłowe</v>
      </c>
      <c r="B44" t="str">
        <f t="shared" si="17"/>
        <v>Zadania 4</v>
      </c>
      <c r="C44" t="str">
        <f t="shared" si="17"/>
        <v>Amortyzacja - Aparatura i sprzęt</v>
      </c>
      <c r="D44" t="str">
        <f t="shared" si="17"/>
        <v>Amortyzacja</v>
      </c>
      <c r="E44" s="49">
        <f>Wyliczenia!C77</f>
        <v>0</v>
      </c>
      <c r="F44" s="49">
        <f>Wyliczenia!D77</f>
        <v>0</v>
      </c>
      <c r="G44" s="49">
        <f>Wyliczenia!E77</f>
        <v>0</v>
      </c>
      <c r="H44" s="278" t="str">
        <f>Wyliczenia!G77</f>
        <v/>
      </c>
      <c r="I44" s="49" t="str">
        <f>Wyliczenia!H77</f>
        <v/>
      </c>
      <c r="J44" s="284" t="str">
        <f>Wyliczenia!I77</f>
        <v/>
      </c>
    </row>
    <row r="45" spans="1:13">
      <c r="A45" t="str">
        <f t="shared" ref="A45:D45" si="18">A21</f>
        <v>Badania przemysłowe</v>
      </c>
      <c r="B45" t="str">
        <f t="shared" si="18"/>
        <v>Zadanie 5</v>
      </c>
      <c r="C45" t="str">
        <f t="shared" si="18"/>
        <v>Amortyzacja - Budynki</v>
      </c>
      <c r="D45" t="str">
        <f t="shared" si="18"/>
        <v>Amortyzacja</v>
      </c>
      <c r="E45" s="49">
        <f>Wyliczenia!C78</f>
        <v>0</v>
      </c>
      <c r="F45" s="49">
        <f>Wyliczenia!D78</f>
        <v>0</v>
      </c>
      <c r="G45" s="49">
        <f>Wyliczenia!E78</f>
        <v>0</v>
      </c>
      <c r="H45" s="278" t="str">
        <f>Wyliczenia!G78</f>
        <v/>
      </c>
      <c r="I45" s="49" t="str">
        <f>Wyliczenia!H78</f>
        <v/>
      </c>
      <c r="J45" s="284" t="str">
        <f>Wyliczenia!I78</f>
        <v/>
      </c>
    </row>
    <row r="46" spans="1:13">
      <c r="A46" t="str">
        <f t="shared" ref="A46:D46" si="19">A22</f>
        <v>Badania przemysłowe</v>
      </c>
      <c r="B46" t="str">
        <f t="shared" si="19"/>
        <v>Zadanie 6</v>
      </c>
      <c r="C46" t="str">
        <f t="shared" si="19"/>
        <v>Wartości niematerialne i prawne dla B+R</v>
      </c>
      <c r="D46" t="str">
        <f t="shared" si="19"/>
        <v>Wartości niematerialne i prawne</v>
      </c>
      <c r="E46" s="49">
        <f>Wyliczenia!C79</f>
        <v>0</v>
      </c>
      <c r="F46" s="49">
        <f>Wyliczenia!D79</f>
        <v>0</v>
      </c>
      <c r="G46" s="49">
        <f>Wyliczenia!E79</f>
        <v>0</v>
      </c>
      <c r="H46" s="278" t="str">
        <f>Wyliczenia!G79</f>
        <v/>
      </c>
      <c r="I46" s="49" t="str">
        <f>Wyliczenia!H79</f>
        <v/>
      </c>
      <c r="J46" s="284" t="str">
        <f>Wyliczenia!I79</f>
        <v/>
      </c>
    </row>
    <row r="47" spans="1:13">
      <c r="A47" t="str">
        <f t="shared" ref="A47:D47" si="20">A23</f>
        <v>Prace rozwojowe</v>
      </c>
      <c r="B47" t="str">
        <f t="shared" si="20"/>
        <v>Zadanie 1</v>
      </c>
      <c r="C47" t="str">
        <f t="shared" si="20"/>
        <v>Personel projektu</v>
      </c>
      <c r="D47" t="str">
        <f t="shared" si="20"/>
        <v>Personel projektu</v>
      </c>
      <c r="E47" s="49">
        <f>Wyliczenia!C80</f>
        <v>0</v>
      </c>
      <c r="F47" s="49">
        <f>Wyliczenia!D80</f>
        <v>0</v>
      </c>
      <c r="G47" s="49">
        <f>Wyliczenia!E80</f>
        <v>0</v>
      </c>
      <c r="H47" s="278" t="str">
        <f>Wyliczenia!G80</f>
        <v/>
      </c>
      <c r="I47" s="49" t="str">
        <f>Wyliczenia!H80</f>
        <v/>
      </c>
      <c r="J47" s="284" t="str">
        <f>Wyliczenia!I80</f>
        <v/>
      </c>
    </row>
    <row r="48" spans="1:13">
      <c r="A48" t="str">
        <f t="shared" ref="A48:D48" si="21">A24</f>
        <v>Prace rozwojowe</v>
      </c>
      <c r="B48" t="str">
        <f t="shared" si="21"/>
        <v>Zadania 2</v>
      </c>
      <c r="C48" t="str">
        <f t="shared" si="21"/>
        <v>Podwykonastwo</v>
      </c>
      <c r="D48" t="str">
        <f t="shared" si="21"/>
        <v>Usługi zewnętrzne</v>
      </c>
      <c r="E48" s="49">
        <f>Wyliczenia!C81</f>
        <v>0</v>
      </c>
      <c r="F48" s="49">
        <f>Wyliczenia!D81</f>
        <v>0</v>
      </c>
      <c r="G48" s="49">
        <f>Wyliczenia!E81</f>
        <v>0</v>
      </c>
      <c r="H48" s="278" t="str">
        <f>Wyliczenia!G81</f>
        <v/>
      </c>
      <c r="I48" s="49" t="str">
        <f>Wyliczenia!H81</f>
        <v/>
      </c>
      <c r="J48" s="284" t="str">
        <f>Wyliczenia!I81</f>
        <v/>
      </c>
    </row>
    <row r="49" spans="1:13">
      <c r="A49" t="str">
        <f t="shared" ref="A49:D49" si="22">A25</f>
        <v>Prace rozwojowe</v>
      </c>
      <c r="B49" t="str">
        <f t="shared" si="22"/>
        <v>Zadanie 3</v>
      </c>
      <c r="C49" t="str">
        <f t="shared" si="22"/>
        <v>Koszty operacyjne i dodatkowe koszty ogólne</v>
      </c>
      <c r="D49" t="str">
        <f t="shared" si="22"/>
        <v>Usługi zewnętrzne</v>
      </c>
      <c r="E49" s="49">
        <f>Wyliczenia!C82</f>
        <v>0</v>
      </c>
      <c r="F49" s="49">
        <f>Wyliczenia!D82</f>
        <v>0</v>
      </c>
      <c r="G49" s="49">
        <f>Wyliczenia!E82</f>
        <v>0</v>
      </c>
      <c r="H49" s="278" t="str">
        <f>Wyliczenia!G82</f>
        <v/>
      </c>
      <c r="I49" s="49" t="str">
        <f>Wyliczenia!H82</f>
        <v/>
      </c>
      <c r="J49" s="284" t="str">
        <f>Wyliczenia!I82</f>
        <v/>
      </c>
    </row>
    <row r="50" spans="1:13">
      <c r="A50" t="str">
        <f t="shared" ref="A50:D50" si="23">A26</f>
        <v>Prace rozwojowe</v>
      </c>
      <c r="B50" t="str">
        <f t="shared" si="23"/>
        <v>Zadania 4</v>
      </c>
      <c r="C50" t="str">
        <f t="shared" si="23"/>
        <v>Amortyzacja - Aparatura i sprzęt</v>
      </c>
      <c r="D50" t="str">
        <f t="shared" si="23"/>
        <v>Amortyzacja</v>
      </c>
      <c r="E50" s="49">
        <f>Wyliczenia!C83</f>
        <v>0</v>
      </c>
      <c r="F50" s="49">
        <f>Wyliczenia!D83</f>
        <v>0</v>
      </c>
      <c r="G50" s="49">
        <f>Wyliczenia!E83</f>
        <v>0</v>
      </c>
      <c r="H50" s="278" t="str">
        <f>Wyliczenia!G83</f>
        <v/>
      </c>
      <c r="I50" s="49" t="str">
        <f>Wyliczenia!H83</f>
        <v/>
      </c>
      <c r="J50" s="284" t="str">
        <f>Wyliczenia!I83</f>
        <v/>
      </c>
    </row>
    <row r="51" spans="1:13">
      <c r="A51" t="str">
        <f t="shared" ref="A51:D51" si="24">A27</f>
        <v>Prace rozwojowe</v>
      </c>
      <c r="B51" t="str">
        <f t="shared" si="24"/>
        <v>Zadanie 5</v>
      </c>
      <c r="C51" t="str">
        <f t="shared" si="24"/>
        <v>Amortyzacja - Budynki</v>
      </c>
      <c r="D51" t="str">
        <f t="shared" si="24"/>
        <v>Amortyzacja</v>
      </c>
      <c r="E51" s="49">
        <f>Wyliczenia!C84</f>
        <v>0</v>
      </c>
      <c r="F51" s="49">
        <f>Wyliczenia!D84</f>
        <v>0</v>
      </c>
      <c r="G51" s="49">
        <f>Wyliczenia!E84</f>
        <v>0</v>
      </c>
      <c r="H51" s="278" t="str">
        <f>Wyliczenia!G84</f>
        <v/>
      </c>
      <c r="I51" s="49" t="str">
        <f>Wyliczenia!H84</f>
        <v/>
      </c>
      <c r="J51" s="284" t="str">
        <f>Wyliczenia!I84</f>
        <v/>
      </c>
    </row>
    <row r="52" spans="1:13">
      <c r="A52" t="str">
        <f t="shared" ref="A52:D52" si="25">A28</f>
        <v>Prace rozwojowe</v>
      </c>
      <c r="B52" t="str">
        <f t="shared" si="25"/>
        <v>Zadanie 6</v>
      </c>
      <c r="C52" t="str">
        <f t="shared" si="25"/>
        <v>Wartości niematerialne i prawne dla B+R</v>
      </c>
      <c r="D52" t="str">
        <f t="shared" si="25"/>
        <v>Wartości niematerialne i prawne</v>
      </c>
      <c r="E52" s="49">
        <f>Wyliczenia!C85</f>
        <v>0</v>
      </c>
      <c r="F52" s="49">
        <f>Wyliczenia!D85</f>
        <v>0</v>
      </c>
      <c r="G52" s="49">
        <f>Wyliczenia!E85</f>
        <v>0</v>
      </c>
      <c r="H52" s="278" t="str">
        <f>Wyliczenia!G85</f>
        <v/>
      </c>
      <c r="I52" s="49" t="str">
        <f>Wyliczenia!H85</f>
        <v/>
      </c>
      <c r="J52" s="284" t="str">
        <f>Wyliczenia!I85</f>
        <v/>
      </c>
    </row>
    <row r="53" spans="1:13">
      <c r="A53" t="str">
        <f t="shared" ref="A53:D53" si="26">A29</f>
        <v>Infrastruktura B+R</v>
      </c>
      <c r="B53" t="str">
        <f t="shared" si="26"/>
        <v>Zadanie 7</v>
      </c>
      <c r="C53" t="str">
        <f t="shared" si="26"/>
        <v>Środki trwałe/Dostawy</v>
      </c>
      <c r="D53" t="str">
        <f t="shared" si="26"/>
        <v>Środki trwałe/Dostawy</v>
      </c>
      <c r="E53" s="49">
        <f>Wyliczenia!C86</f>
        <v>0</v>
      </c>
      <c r="F53" s="49">
        <f>Wyliczenia!D86</f>
        <v>0</v>
      </c>
      <c r="G53" s="49">
        <f>Wyliczenia!E86</f>
        <v>0</v>
      </c>
      <c r="H53" s="278" t="str">
        <f>Wyliczenia!G86</f>
        <v/>
      </c>
      <c r="I53" s="49" t="str">
        <f>Wyliczenia!H86</f>
        <v/>
      </c>
      <c r="J53" s="284" t="str">
        <f>Wyliczenia!I86</f>
        <v/>
      </c>
    </row>
    <row r="54" spans="1:13">
      <c r="A54" t="str">
        <f t="shared" ref="A54:D54" si="27">A30</f>
        <v>Infrastruktura B+R</v>
      </c>
      <c r="B54" t="str">
        <f t="shared" si="27"/>
        <v>Zadanie 8</v>
      </c>
      <c r="C54" t="str">
        <f t="shared" si="27"/>
        <v>Wartości niematerialne i prawne</v>
      </c>
      <c r="D54" t="str">
        <f t="shared" si="27"/>
        <v>Wartości niematerialne i prawne</v>
      </c>
      <c r="E54" s="49">
        <f>Wyliczenia!C87</f>
        <v>0</v>
      </c>
      <c r="F54" s="49">
        <f>Wyliczenia!D87</f>
        <v>0</v>
      </c>
      <c r="G54" s="49">
        <f>Wyliczenia!E87</f>
        <v>0</v>
      </c>
      <c r="H54" s="278" t="str">
        <f>Wyliczenia!G87</f>
        <v/>
      </c>
      <c r="I54" s="49" t="str">
        <f>Wyliczenia!H87</f>
        <v/>
      </c>
      <c r="J54" s="284" t="str">
        <f>Wyliczenia!I87</f>
        <v/>
      </c>
    </row>
    <row r="55" spans="1:13">
      <c r="A55" t="str">
        <f t="shared" ref="A55:D55" si="28">A31</f>
        <v>działania uzupełniające</v>
      </c>
      <c r="B55" t="str">
        <f t="shared" si="28"/>
        <v>Zadanie 9</v>
      </c>
      <c r="C55" t="str">
        <f t="shared" si="28"/>
        <v>Prace przedwdrożeniowe</v>
      </c>
      <c r="D55" t="str">
        <f t="shared" si="28"/>
        <v>Usługi zewnętrzne</v>
      </c>
      <c r="E55" s="49">
        <f>Wyliczenia!C88</f>
        <v>0</v>
      </c>
      <c r="F55" s="49">
        <f>Wyliczenia!D88</f>
        <v>0</v>
      </c>
      <c r="G55" s="49">
        <f>Wyliczenia!E88</f>
        <v>0</v>
      </c>
      <c r="H55" s="278"/>
      <c r="I55" s="49" t="str">
        <f>Wyliczenia!H88</f>
        <v/>
      </c>
      <c r="J55" s="284"/>
    </row>
    <row r="56" spans="1:13">
      <c r="A56" t="str">
        <f t="shared" ref="A56:D56" si="29">A32</f>
        <v>działania uzupełniające</v>
      </c>
      <c r="B56" t="str">
        <f t="shared" si="29"/>
        <v>Zadanie 10</v>
      </c>
      <c r="C56" t="str">
        <f t="shared" si="29"/>
        <v>Działania w zakresie cyfryzacji</v>
      </c>
      <c r="D56" t="str">
        <f t="shared" si="29"/>
        <v>Usługi zewnętrzne</v>
      </c>
      <c r="E56" s="49">
        <f>Wyliczenia!C89</f>
        <v>0</v>
      </c>
      <c r="F56" s="49">
        <f>Wyliczenia!D89</f>
        <v>0</v>
      </c>
      <c r="G56" s="49">
        <f>Wyliczenia!E89</f>
        <v>0</v>
      </c>
      <c r="H56" s="278"/>
      <c r="I56" s="49" t="str">
        <f>Wyliczenia!H89</f>
        <v/>
      </c>
      <c r="J56" s="284"/>
    </row>
    <row r="57" spans="1:13">
      <c r="A57" t="str">
        <f t="shared" ref="A57:D58" si="30">A33</f>
        <v>działania uzupełniające</v>
      </c>
      <c r="B57" t="str">
        <f t="shared" si="30"/>
        <v>Zadanie 11</v>
      </c>
      <c r="C57" t="str">
        <f t="shared" si="30"/>
        <v>Podnoszenie kwalifikacji kadr</v>
      </c>
      <c r="D57" t="str">
        <f t="shared" si="30"/>
        <v>Usługi zewnętrzne</v>
      </c>
      <c r="E57" s="49">
        <f>Wyliczenia!C90</f>
        <v>0</v>
      </c>
      <c r="F57" s="49">
        <f>Wyliczenia!D90</f>
        <v>0</v>
      </c>
      <c r="G57" s="49">
        <f>Wyliczenia!E90</f>
        <v>0</v>
      </c>
      <c r="H57" s="278"/>
      <c r="I57" s="49" t="str">
        <f>Wyliczenia!H90</f>
        <v/>
      </c>
      <c r="J57" s="284"/>
    </row>
    <row r="58" spans="1:13">
      <c r="A58" t="str">
        <f t="shared" si="30"/>
        <v>działania uzupełniające</v>
      </c>
      <c r="B58" t="str">
        <f t="shared" si="30"/>
        <v>Zadanie 12</v>
      </c>
      <c r="C58" t="str">
        <f t="shared" si="30"/>
        <v>Dokumentacja projektowa</v>
      </c>
      <c r="D58" t="str">
        <f t="shared" si="30"/>
        <v>Usługi zewnętrzne</v>
      </c>
      <c r="E58" s="49">
        <f>Wyliczenia!C91</f>
        <v>0</v>
      </c>
      <c r="F58" s="49">
        <f>Wyliczenia!D91</f>
        <v>0</v>
      </c>
      <c r="G58" s="49">
        <f>Wyliczenia!E91</f>
        <v>0</v>
      </c>
      <c r="H58" s="278"/>
      <c r="I58" s="49" t="str">
        <f>Wyliczenia!H91</f>
        <v/>
      </c>
      <c r="J58" s="284"/>
    </row>
    <row r="59" spans="1:13">
      <c r="A59" t="str">
        <f t="shared" ref="A59:D59" si="31">A35</f>
        <v>koszty pośrednie</v>
      </c>
      <c r="B59" t="str">
        <f t="shared" si="31"/>
        <v>Zadanie 13</v>
      </c>
      <c r="C59" t="str">
        <f t="shared" si="31"/>
        <v>Koszty pośrednie</v>
      </c>
      <c r="D59" t="str">
        <f t="shared" si="31"/>
        <v>Koszty pośrednie</v>
      </c>
      <c r="E59" s="49">
        <f>Wyliczenia!C92</f>
        <v>0</v>
      </c>
      <c r="F59" s="49">
        <f>Wyliczenia!D92</f>
        <v>0</v>
      </c>
      <c r="G59" s="49">
        <f>Wyliczenia!E92</f>
        <v>0</v>
      </c>
      <c r="H59" s="278"/>
      <c r="I59" s="49" t="str">
        <f>Wyliczenia!H92</f>
        <v/>
      </c>
      <c r="J59" s="284" t="str">
        <f>Wyliczenia!I92</f>
        <v/>
      </c>
    </row>
    <row r="60" spans="1:13" ht="16.2" thickBot="1">
      <c r="B60" s="11"/>
      <c r="C60" s="17"/>
      <c r="D60" s="17"/>
      <c r="E60" s="50"/>
      <c r="F60" s="50"/>
      <c r="G60" s="50"/>
      <c r="H60" s="189"/>
      <c r="I60" s="296"/>
      <c r="J60" s="190"/>
    </row>
    <row r="61" spans="1:13" ht="16.2" thickBot="1">
      <c r="B61" s="11"/>
      <c r="C61" s="45" t="s">
        <v>23</v>
      </c>
      <c r="D61" s="40"/>
      <c r="E61" s="46">
        <f>SUM(E41:E60)</f>
        <v>0</v>
      </c>
      <c r="F61" s="46">
        <f>SUM(F41:F60)</f>
        <v>0</v>
      </c>
      <c r="G61" s="46">
        <f>SUM(G41:G60)</f>
        <v>0</v>
      </c>
      <c r="H61" s="191">
        <f>SUM(H41:H59)</f>
        <v>0</v>
      </c>
      <c r="I61" s="192">
        <f t="shared" ref="I61:J61" si="32">SUM(I41:I59)</f>
        <v>0</v>
      </c>
      <c r="J61" s="193">
        <f t="shared" si="32"/>
        <v>0</v>
      </c>
      <c r="L61" s="184">
        <f>SUM(H61:K61)</f>
        <v>0</v>
      </c>
      <c r="M61" t="b">
        <f>L61=G61</f>
        <v>1</v>
      </c>
    </row>
    <row r="62" spans="1:13">
      <c r="H62" s="289"/>
      <c r="I62" s="288"/>
      <c r="J62" s="290"/>
    </row>
    <row r="63" spans="1:13" ht="21">
      <c r="A63" s="183" t="str">
        <f>B7</f>
        <v>Partner 2</v>
      </c>
      <c r="B63" s="172"/>
      <c r="C63" s="185" t="str">
        <f>C7</f>
        <v/>
      </c>
      <c r="D63" s="172" t="str">
        <f>D7</f>
        <v/>
      </c>
      <c r="E63" s="172">
        <f>E7</f>
        <v>0</v>
      </c>
      <c r="F63" s="172"/>
      <c r="G63" s="172"/>
      <c r="H63" s="340" t="s">
        <v>6</v>
      </c>
      <c r="I63" s="341"/>
      <c r="J63" s="342"/>
    </row>
    <row r="64" spans="1:13" ht="31.8" thickBot="1">
      <c r="B64" s="11"/>
      <c r="C64" s="36" t="s">
        <v>41</v>
      </c>
      <c r="D64" s="36" t="s">
        <v>42</v>
      </c>
      <c r="E64" s="36" t="s">
        <v>17</v>
      </c>
      <c r="F64" s="36" t="s">
        <v>19</v>
      </c>
      <c r="G64" s="36" t="s">
        <v>53</v>
      </c>
      <c r="H64" s="285" t="s">
        <v>26</v>
      </c>
      <c r="I64" s="286" t="s">
        <v>27</v>
      </c>
      <c r="J64" s="287" t="s">
        <v>121</v>
      </c>
    </row>
    <row r="65" spans="1:10">
      <c r="A65" t="str">
        <f>A41</f>
        <v>Badania przemysłowe</v>
      </c>
      <c r="B65" t="str">
        <f t="shared" ref="B65:D65" si="33">B41</f>
        <v>Zadanie 1</v>
      </c>
      <c r="C65" t="str">
        <f t="shared" si="33"/>
        <v>Personel projektu</v>
      </c>
      <c r="D65" t="str">
        <f t="shared" si="33"/>
        <v>Personel projektu</v>
      </c>
      <c r="E65" s="49">
        <f>Wyliczenia!C96</f>
        <v>0</v>
      </c>
      <c r="F65" s="49">
        <f>Wyliczenia!D96</f>
        <v>0</v>
      </c>
      <c r="G65" s="49">
        <f>Wyliczenia!E96</f>
        <v>0</v>
      </c>
      <c r="H65" s="186" t="str">
        <f>Wyliczenia!G96</f>
        <v/>
      </c>
      <c r="I65" s="187" t="str">
        <f>Wyliczenia!H96</f>
        <v/>
      </c>
      <c r="J65" s="188" t="str">
        <f>Wyliczenia!I96</f>
        <v/>
      </c>
    </row>
    <row r="66" spans="1:10">
      <c r="A66" t="str">
        <f t="shared" ref="A66:D66" si="34">A42</f>
        <v>Badania przemysłowe</v>
      </c>
      <c r="B66" t="str">
        <f t="shared" si="34"/>
        <v>Zadania 2</v>
      </c>
      <c r="C66" t="str">
        <f t="shared" si="34"/>
        <v>Podwykonastwo</v>
      </c>
      <c r="D66" t="str">
        <f t="shared" si="34"/>
        <v>Usługi zewnętrzne</v>
      </c>
      <c r="E66" s="49">
        <f>Wyliczenia!C97</f>
        <v>0</v>
      </c>
      <c r="F66" s="49">
        <f>Wyliczenia!D97</f>
        <v>0</v>
      </c>
      <c r="G66" s="49">
        <f>Wyliczenia!E97</f>
        <v>0</v>
      </c>
      <c r="H66" s="186" t="str">
        <f>Wyliczenia!G97</f>
        <v/>
      </c>
      <c r="I66" s="187" t="str">
        <f>Wyliczenia!H97</f>
        <v/>
      </c>
      <c r="J66" s="188" t="str">
        <f>Wyliczenia!I97</f>
        <v/>
      </c>
    </row>
    <row r="67" spans="1:10">
      <c r="A67" t="str">
        <f t="shared" ref="A67:D67" si="35">A43</f>
        <v>Badania przemysłowe</v>
      </c>
      <c r="B67" t="str">
        <f t="shared" si="35"/>
        <v>Zadanie 3</v>
      </c>
      <c r="C67" t="str">
        <f t="shared" si="35"/>
        <v>Koszty operacyjne i dodatkowe koszty ogólne</v>
      </c>
      <c r="D67" t="str">
        <f t="shared" si="35"/>
        <v>Usługi zewnętrzne</v>
      </c>
      <c r="E67" s="49">
        <f>Wyliczenia!C98</f>
        <v>0</v>
      </c>
      <c r="F67" s="49">
        <f>Wyliczenia!D98</f>
        <v>0</v>
      </c>
      <c r="G67" s="49">
        <f>Wyliczenia!E98</f>
        <v>0</v>
      </c>
      <c r="H67" s="186" t="str">
        <f>Wyliczenia!G98</f>
        <v/>
      </c>
      <c r="I67" s="187" t="str">
        <f>Wyliczenia!H98</f>
        <v/>
      </c>
      <c r="J67" s="188" t="str">
        <f>Wyliczenia!I98</f>
        <v/>
      </c>
    </row>
    <row r="68" spans="1:10">
      <c r="A68" t="str">
        <f t="shared" ref="A68:D68" si="36">A44</f>
        <v>Badania przemysłowe</v>
      </c>
      <c r="B68" t="str">
        <f t="shared" si="36"/>
        <v>Zadania 4</v>
      </c>
      <c r="C68" t="str">
        <f t="shared" si="36"/>
        <v>Amortyzacja - Aparatura i sprzęt</v>
      </c>
      <c r="D68" t="str">
        <f t="shared" si="36"/>
        <v>Amortyzacja</v>
      </c>
      <c r="E68" s="49">
        <f>Wyliczenia!C99</f>
        <v>0</v>
      </c>
      <c r="F68" s="49">
        <f>Wyliczenia!D99</f>
        <v>0</v>
      </c>
      <c r="G68" s="49">
        <f>Wyliczenia!E99</f>
        <v>0</v>
      </c>
      <c r="H68" s="186" t="str">
        <f>Wyliczenia!G99</f>
        <v/>
      </c>
      <c r="I68" s="187" t="str">
        <f>Wyliczenia!H99</f>
        <v/>
      </c>
      <c r="J68" s="188" t="str">
        <f>Wyliczenia!I99</f>
        <v/>
      </c>
    </row>
    <row r="69" spans="1:10">
      <c r="A69" t="str">
        <f t="shared" ref="A69:D69" si="37">A45</f>
        <v>Badania przemysłowe</v>
      </c>
      <c r="B69" t="str">
        <f t="shared" si="37"/>
        <v>Zadanie 5</v>
      </c>
      <c r="C69" t="str">
        <f t="shared" si="37"/>
        <v>Amortyzacja - Budynki</v>
      </c>
      <c r="D69" t="str">
        <f t="shared" si="37"/>
        <v>Amortyzacja</v>
      </c>
      <c r="E69" s="49">
        <f>Wyliczenia!C100</f>
        <v>0</v>
      </c>
      <c r="F69" s="49">
        <f>Wyliczenia!D100</f>
        <v>0</v>
      </c>
      <c r="G69" s="49">
        <f>Wyliczenia!E100</f>
        <v>0</v>
      </c>
      <c r="H69" s="186" t="str">
        <f>Wyliczenia!G100</f>
        <v/>
      </c>
      <c r="I69" s="187" t="str">
        <f>Wyliczenia!H100</f>
        <v/>
      </c>
      <c r="J69" s="188" t="str">
        <f>Wyliczenia!I100</f>
        <v/>
      </c>
    </row>
    <row r="70" spans="1:10">
      <c r="A70" t="str">
        <f t="shared" ref="A70:D70" si="38">A46</f>
        <v>Badania przemysłowe</v>
      </c>
      <c r="B70" t="str">
        <f t="shared" si="38"/>
        <v>Zadanie 6</v>
      </c>
      <c r="C70" t="str">
        <f t="shared" si="38"/>
        <v>Wartości niematerialne i prawne dla B+R</v>
      </c>
      <c r="D70" t="str">
        <f t="shared" si="38"/>
        <v>Wartości niematerialne i prawne</v>
      </c>
      <c r="E70" s="49">
        <f>Wyliczenia!C101</f>
        <v>0</v>
      </c>
      <c r="F70" s="49">
        <f>Wyliczenia!D101</f>
        <v>0</v>
      </c>
      <c r="G70" s="49">
        <f>Wyliczenia!E101</f>
        <v>0</v>
      </c>
      <c r="H70" s="186" t="str">
        <f>Wyliczenia!G101</f>
        <v/>
      </c>
      <c r="I70" s="187" t="str">
        <f>Wyliczenia!H101</f>
        <v/>
      </c>
      <c r="J70" s="188" t="str">
        <f>Wyliczenia!I101</f>
        <v/>
      </c>
    </row>
    <row r="71" spans="1:10">
      <c r="A71" t="str">
        <f t="shared" ref="A71:D71" si="39">A47</f>
        <v>Prace rozwojowe</v>
      </c>
      <c r="B71" t="str">
        <f t="shared" si="39"/>
        <v>Zadanie 1</v>
      </c>
      <c r="C71" t="str">
        <f t="shared" si="39"/>
        <v>Personel projektu</v>
      </c>
      <c r="D71" t="str">
        <f t="shared" si="39"/>
        <v>Personel projektu</v>
      </c>
      <c r="E71" s="49">
        <f>Wyliczenia!C102</f>
        <v>0</v>
      </c>
      <c r="F71" s="49">
        <f>Wyliczenia!D102</f>
        <v>0</v>
      </c>
      <c r="G71" s="49">
        <f>Wyliczenia!E102</f>
        <v>0</v>
      </c>
      <c r="H71" s="186" t="str">
        <f>Wyliczenia!G102</f>
        <v/>
      </c>
      <c r="I71" s="187" t="str">
        <f>Wyliczenia!H102</f>
        <v/>
      </c>
      <c r="J71" s="188" t="str">
        <f>Wyliczenia!I102</f>
        <v/>
      </c>
    </row>
    <row r="72" spans="1:10">
      <c r="A72" t="str">
        <f t="shared" ref="A72:D72" si="40">A48</f>
        <v>Prace rozwojowe</v>
      </c>
      <c r="B72" t="str">
        <f t="shared" si="40"/>
        <v>Zadania 2</v>
      </c>
      <c r="C72" t="str">
        <f t="shared" si="40"/>
        <v>Podwykonastwo</v>
      </c>
      <c r="D72" t="str">
        <f t="shared" si="40"/>
        <v>Usługi zewnętrzne</v>
      </c>
      <c r="E72" s="49">
        <f>Wyliczenia!C103</f>
        <v>0</v>
      </c>
      <c r="F72" s="49">
        <f>Wyliczenia!D103</f>
        <v>0</v>
      </c>
      <c r="G72" s="49">
        <f>Wyliczenia!E103</f>
        <v>0</v>
      </c>
      <c r="H72" s="186" t="str">
        <f>Wyliczenia!G103</f>
        <v/>
      </c>
      <c r="I72" s="187" t="str">
        <f>Wyliczenia!H103</f>
        <v/>
      </c>
      <c r="J72" s="188" t="str">
        <f>Wyliczenia!I103</f>
        <v/>
      </c>
    </row>
    <row r="73" spans="1:10">
      <c r="A73" t="str">
        <f t="shared" ref="A73:D73" si="41">A49</f>
        <v>Prace rozwojowe</v>
      </c>
      <c r="B73" t="str">
        <f t="shared" si="41"/>
        <v>Zadanie 3</v>
      </c>
      <c r="C73" t="str">
        <f t="shared" si="41"/>
        <v>Koszty operacyjne i dodatkowe koszty ogólne</v>
      </c>
      <c r="D73" t="str">
        <f t="shared" si="41"/>
        <v>Usługi zewnętrzne</v>
      </c>
      <c r="E73" s="49">
        <f>Wyliczenia!C104</f>
        <v>0</v>
      </c>
      <c r="F73" s="49">
        <f>Wyliczenia!D104</f>
        <v>0</v>
      </c>
      <c r="G73" s="49">
        <f>Wyliczenia!E104</f>
        <v>0</v>
      </c>
      <c r="H73" s="186" t="str">
        <f>Wyliczenia!G104</f>
        <v/>
      </c>
      <c r="I73" s="187" t="str">
        <f>Wyliczenia!H104</f>
        <v/>
      </c>
      <c r="J73" s="188" t="str">
        <f>Wyliczenia!I104</f>
        <v/>
      </c>
    </row>
    <row r="74" spans="1:10">
      <c r="A74" t="str">
        <f t="shared" ref="A74:D74" si="42">A50</f>
        <v>Prace rozwojowe</v>
      </c>
      <c r="B74" t="str">
        <f t="shared" si="42"/>
        <v>Zadania 4</v>
      </c>
      <c r="C74" t="str">
        <f t="shared" si="42"/>
        <v>Amortyzacja - Aparatura i sprzęt</v>
      </c>
      <c r="D74" t="str">
        <f t="shared" si="42"/>
        <v>Amortyzacja</v>
      </c>
      <c r="E74" s="49">
        <f>Wyliczenia!C105</f>
        <v>0</v>
      </c>
      <c r="F74" s="49">
        <f>Wyliczenia!D105</f>
        <v>0</v>
      </c>
      <c r="G74" s="49">
        <f>Wyliczenia!E105</f>
        <v>0</v>
      </c>
      <c r="H74" s="186" t="str">
        <f>Wyliczenia!G105</f>
        <v/>
      </c>
      <c r="I74" s="187" t="str">
        <f>Wyliczenia!H105</f>
        <v/>
      </c>
      <c r="J74" s="188" t="str">
        <f>Wyliczenia!I105</f>
        <v/>
      </c>
    </row>
    <row r="75" spans="1:10">
      <c r="A75" t="str">
        <f t="shared" ref="A75:D75" si="43">A51</f>
        <v>Prace rozwojowe</v>
      </c>
      <c r="B75" t="str">
        <f t="shared" si="43"/>
        <v>Zadanie 5</v>
      </c>
      <c r="C75" t="str">
        <f t="shared" si="43"/>
        <v>Amortyzacja - Budynki</v>
      </c>
      <c r="D75" t="str">
        <f t="shared" si="43"/>
        <v>Amortyzacja</v>
      </c>
      <c r="E75" s="49">
        <f>Wyliczenia!C106</f>
        <v>0</v>
      </c>
      <c r="F75" s="49">
        <f>Wyliczenia!D106</f>
        <v>0</v>
      </c>
      <c r="G75" s="49">
        <f>Wyliczenia!E106</f>
        <v>0</v>
      </c>
      <c r="H75" s="186" t="str">
        <f>Wyliczenia!G106</f>
        <v/>
      </c>
      <c r="I75" s="187" t="str">
        <f>Wyliczenia!H106</f>
        <v/>
      </c>
      <c r="J75" s="188" t="str">
        <f>Wyliczenia!I106</f>
        <v/>
      </c>
    </row>
    <row r="76" spans="1:10">
      <c r="A76" t="str">
        <f t="shared" ref="A76:D76" si="44">A52</f>
        <v>Prace rozwojowe</v>
      </c>
      <c r="B76" t="str">
        <f t="shared" si="44"/>
        <v>Zadanie 6</v>
      </c>
      <c r="C76" t="str">
        <f t="shared" si="44"/>
        <v>Wartości niematerialne i prawne dla B+R</v>
      </c>
      <c r="D76" t="str">
        <f t="shared" si="44"/>
        <v>Wartości niematerialne i prawne</v>
      </c>
      <c r="E76" s="49">
        <f>Wyliczenia!C107</f>
        <v>0</v>
      </c>
      <c r="F76" s="49">
        <f>Wyliczenia!D107</f>
        <v>0</v>
      </c>
      <c r="G76" s="49">
        <f>Wyliczenia!E107</f>
        <v>0</v>
      </c>
      <c r="H76" s="186" t="str">
        <f>Wyliczenia!G107</f>
        <v/>
      </c>
      <c r="I76" s="187" t="str">
        <f>Wyliczenia!H107</f>
        <v/>
      </c>
      <c r="J76" s="188" t="str">
        <f>Wyliczenia!I107</f>
        <v/>
      </c>
    </row>
    <row r="77" spans="1:10">
      <c r="A77" t="str">
        <f t="shared" ref="A77:D77" si="45">A53</f>
        <v>Infrastruktura B+R</v>
      </c>
      <c r="B77" t="str">
        <f t="shared" si="45"/>
        <v>Zadanie 7</v>
      </c>
      <c r="C77" t="str">
        <f t="shared" si="45"/>
        <v>Środki trwałe/Dostawy</v>
      </c>
      <c r="D77" t="str">
        <f t="shared" si="45"/>
        <v>Środki trwałe/Dostawy</v>
      </c>
      <c r="E77" s="49">
        <f>Wyliczenia!C108</f>
        <v>0</v>
      </c>
      <c r="F77" s="49">
        <f>Wyliczenia!D108</f>
        <v>0</v>
      </c>
      <c r="G77" s="49">
        <f>Wyliczenia!E108</f>
        <v>0</v>
      </c>
      <c r="H77" s="186" t="str">
        <f>Wyliczenia!G108</f>
        <v/>
      </c>
      <c r="I77" s="187" t="str">
        <f>Wyliczenia!H108</f>
        <v/>
      </c>
      <c r="J77" s="188" t="str">
        <f>Wyliczenia!I108</f>
        <v/>
      </c>
    </row>
    <row r="78" spans="1:10">
      <c r="A78" t="str">
        <f t="shared" ref="A78:D78" si="46">A54</f>
        <v>Infrastruktura B+R</v>
      </c>
      <c r="B78" t="str">
        <f t="shared" si="46"/>
        <v>Zadanie 8</v>
      </c>
      <c r="C78" t="str">
        <f t="shared" si="46"/>
        <v>Wartości niematerialne i prawne</v>
      </c>
      <c r="D78" t="str">
        <f t="shared" si="46"/>
        <v>Wartości niematerialne i prawne</v>
      </c>
      <c r="E78" s="49">
        <f>Wyliczenia!C109</f>
        <v>0</v>
      </c>
      <c r="F78" s="49">
        <f>Wyliczenia!D109</f>
        <v>0</v>
      </c>
      <c r="G78" s="49">
        <f>Wyliczenia!E109</f>
        <v>0</v>
      </c>
      <c r="H78" s="186" t="str">
        <f>Wyliczenia!G109</f>
        <v/>
      </c>
      <c r="I78" s="187" t="str">
        <f>Wyliczenia!H109</f>
        <v/>
      </c>
      <c r="J78" s="188" t="str">
        <f>Wyliczenia!I109</f>
        <v/>
      </c>
    </row>
    <row r="79" spans="1:10">
      <c r="A79" t="str">
        <f t="shared" ref="A79:D79" si="47">A55</f>
        <v>działania uzupełniające</v>
      </c>
      <c r="B79" t="str">
        <f t="shared" si="47"/>
        <v>Zadanie 9</v>
      </c>
      <c r="C79" t="str">
        <f t="shared" si="47"/>
        <v>Prace przedwdrożeniowe</v>
      </c>
      <c r="D79" t="str">
        <f t="shared" si="47"/>
        <v>Usługi zewnętrzne</v>
      </c>
      <c r="E79" s="49">
        <f>Wyliczenia!C110</f>
        <v>0</v>
      </c>
      <c r="F79" s="49">
        <f>Wyliczenia!D110</f>
        <v>0</v>
      </c>
      <c r="G79" s="49">
        <f>Wyliczenia!E110</f>
        <v>0</v>
      </c>
      <c r="H79" s="186"/>
      <c r="I79" s="187" t="str">
        <f>Wyliczenia!H110</f>
        <v/>
      </c>
      <c r="J79" s="188"/>
    </row>
    <row r="80" spans="1:10">
      <c r="A80" t="str">
        <f t="shared" ref="A80:D80" si="48">A56</f>
        <v>działania uzupełniające</v>
      </c>
      <c r="B80" t="str">
        <f t="shared" si="48"/>
        <v>Zadanie 10</v>
      </c>
      <c r="C80" t="str">
        <f t="shared" si="48"/>
        <v>Działania w zakresie cyfryzacji</v>
      </c>
      <c r="D80" t="str">
        <f t="shared" si="48"/>
        <v>Usługi zewnętrzne</v>
      </c>
      <c r="E80" s="49">
        <f>Wyliczenia!C111</f>
        <v>0</v>
      </c>
      <c r="F80" s="49">
        <f>Wyliczenia!D111</f>
        <v>0</v>
      </c>
      <c r="G80" s="49">
        <f>Wyliczenia!E111</f>
        <v>0</v>
      </c>
      <c r="H80" s="186"/>
      <c r="I80" s="187" t="str">
        <f>Wyliczenia!H111</f>
        <v/>
      </c>
      <c r="J80" s="188"/>
    </row>
    <row r="81" spans="1:13">
      <c r="A81" t="str">
        <f t="shared" ref="A81:D82" si="49">A57</f>
        <v>działania uzupełniające</v>
      </c>
      <c r="B81" t="str">
        <f t="shared" si="49"/>
        <v>Zadanie 11</v>
      </c>
      <c r="C81" t="str">
        <f t="shared" si="49"/>
        <v>Podnoszenie kwalifikacji kadr</v>
      </c>
      <c r="D81" t="str">
        <f t="shared" si="49"/>
        <v>Usługi zewnętrzne</v>
      </c>
      <c r="E81" s="49">
        <f>Wyliczenia!C112</f>
        <v>0</v>
      </c>
      <c r="F81" s="49">
        <f>Wyliczenia!D112</f>
        <v>0</v>
      </c>
      <c r="G81" s="49">
        <f>Wyliczenia!E112</f>
        <v>0</v>
      </c>
      <c r="H81" s="186"/>
      <c r="I81" s="187" t="str">
        <f>Wyliczenia!H112</f>
        <v/>
      </c>
      <c r="J81" s="188"/>
    </row>
    <row r="82" spans="1:13">
      <c r="A82" t="str">
        <f t="shared" si="49"/>
        <v>działania uzupełniające</v>
      </c>
      <c r="B82" t="str">
        <f t="shared" si="49"/>
        <v>Zadanie 12</v>
      </c>
      <c r="C82" t="str">
        <f t="shared" si="49"/>
        <v>Dokumentacja projektowa</v>
      </c>
      <c r="D82" t="str">
        <f t="shared" si="49"/>
        <v>Usługi zewnętrzne</v>
      </c>
      <c r="E82" s="49">
        <f>Wyliczenia!C113</f>
        <v>0</v>
      </c>
      <c r="F82" s="49">
        <f>Wyliczenia!D113</f>
        <v>0</v>
      </c>
      <c r="G82" s="49">
        <f>Wyliczenia!E113</f>
        <v>0</v>
      </c>
      <c r="H82" s="186"/>
      <c r="I82" s="187" t="str">
        <f>Wyliczenia!H113</f>
        <v/>
      </c>
      <c r="J82" s="188"/>
    </row>
    <row r="83" spans="1:13">
      <c r="A83" t="str">
        <f t="shared" ref="A83:D83" si="50">A59</f>
        <v>koszty pośrednie</v>
      </c>
      <c r="B83" t="str">
        <f t="shared" si="50"/>
        <v>Zadanie 13</v>
      </c>
      <c r="C83" t="str">
        <f t="shared" si="50"/>
        <v>Koszty pośrednie</v>
      </c>
      <c r="D83" t="str">
        <f t="shared" si="50"/>
        <v>Koszty pośrednie</v>
      </c>
      <c r="E83" s="49">
        <f>Wyliczenia!C114</f>
        <v>0</v>
      </c>
      <c r="F83" s="49">
        <f>Wyliczenia!D114</f>
        <v>0</v>
      </c>
      <c r="G83" s="49">
        <f>Wyliczenia!E114</f>
        <v>0</v>
      </c>
      <c r="H83" s="186"/>
      <c r="I83" s="187" t="str">
        <f>Wyliczenia!H114</f>
        <v/>
      </c>
      <c r="J83" s="188" t="str">
        <f>Wyliczenia!I114</f>
        <v/>
      </c>
    </row>
    <row r="84" spans="1:13" ht="16.2" thickBot="1">
      <c r="B84" s="11"/>
      <c r="C84" s="17"/>
      <c r="D84" s="17"/>
      <c r="E84" s="50"/>
      <c r="F84" s="50"/>
      <c r="G84" s="50"/>
      <c r="H84" s="189"/>
      <c r="I84" s="296"/>
      <c r="J84" s="190"/>
    </row>
    <row r="85" spans="1:13" ht="16.2" thickBot="1">
      <c r="B85" s="11"/>
      <c r="C85" s="45" t="s">
        <v>23</v>
      </c>
      <c r="D85" s="40"/>
      <c r="E85" s="46">
        <f>SUM(E65:E84)</f>
        <v>0</v>
      </c>
      <c r="F85" s="46">
        <f>SUM(F65:F84)</f>
        <v>0</v>
      </c>
      <c r="G85" s="46">
        <f>SUM(G65:G84)</f>
        <v>0</v>
      </c>
      <c r="H85" s="191">
        <f>SUM(H65:H83)</f>
        <v>0</v>
      </c>
      <c r="I85" s="192">
        <f t="shared" ref="I85:J85" si="51">SUM(I65:I83)</f>
        <v>0</v>
      </c>
      <c r="J85" s="193">
        <f t="shared" si="51"/>
        <v>0</v>
      </c>
      <c r="L85" s="184">
        <f>SUM(H85:K85)</f>
        <v>0</v>
      </c>
      <c r="M85" t="b">
        <f>L85=G85</f>
        <v>1</v>
      </c>
    </row>
    <row r="86" spans="1:13">
      <c r="H86" s="289"/>
      <c r="I86" s="288"/>
      <c r="J86" s="290"/>
    </row>
    <row r="87" spans="1:13" ht="21">
      <c r="A87" s="183" t="str">
        <f>B8</f>
        <v>Partner 3</v>
      </c>
      <c r="B87" s="172"/>
      <c r="C87" s="185" t="str">
        <f>C8</f>
        <v/>
      </c>
      <c r="D87" s="172" t="str">
        <f>D8</f>
        <v/>
      </c>
      <c r="E87" s="172">
        <f>E8</f>
        <v>0</v>
      </c>
      <c r="F87" s="172"/>
      <c r="G87" s="172"/>
      <c r="H87" s="340" t="s">
        <v>6</v>
      </c>
      <c r="I87" s="341"/>
      <c r="J87" s="342"/>
    </row>
    <row r="88" spans="1:13" ht="31.8" thickBot="1">
      <c r="B88" s="11"/>
      <c r="C88" s="36" t="s">
        <v>41</v>
      </c>
      <c r="D88" s="36" t="s">
        <v>42</v>
      </c>
      <c r="E88" s="36" t="s">
        <v>17</v>
      </c>
      <c r="F88" s="36" t="s">
        <v>19</v>
      </c>
      <c r="G88" s="36" t="s">
        <v>53</v>
      </c>
      <c r="H88" s="285" t="s">
        <v>26</v>
      </c>
      <c r="I88" s="286" t="s">
        <v>27</v>
      </c>
      <c r="J88" s="287" t="s">
        <v>121</v>
      </c>
    </row>
    <row r="89" spans="1:13">
      <c r="A89" t="str">
        <f>A65</f>
        <v>Badania przemysłowe</v>
      </c>
      <c r="B89" t="str">
        <f t="shared" ref="B89:D89" si="52">B65</f>
        <v>Zadanie 1</v>
      </c>
      <c r="C89" t="str">
        <f t="shared" si="52"/>
        <v>Personel projektu</v>
      </c>
      <c r="D89" t="str">
        <f t="shared" si="52"/>
        <v>Personel projektu</v>
      </c>
      <c r="E89" s="49">
        <f>Wyliczenia!C118</f>
        <v>0</v>
      </c>
      <c r="F89" s="49">
        <f>Wyliczenia!D118</f>
        <v>0</v>
      </c>
      <c r="G89" s="49">
        <f>Wyliczenia!E118</f>
        <v>0</v>
      </c>
      <c r="H89" s="186" t="str">
        <f>Wyliczenia!G118</f>
        <v/>
      </c>
      <c r="I89" s="187" t="str">
        <f>Wyliczenia!H118</f>
        <v/>
      </c>
      <c r="J89" s="188" t="str">
        <f>Wyliczenia!I118</f>
        <v/>
      </c>
    </row>
    <row r="90" spans="1:13">
      <c r="A90" t="str">
        <f t="shared" ref="A90:D90" si="53">A66</f>
        <v>Badania przemysłowe</v>
      </c>
      <c r="B90" t="str">
        <f t="shared" si="53"/>
        <v>Zadania 2</v>
      </c>
      <c r="C90" t="str">
        <f t="shared" si="53"/>
        <v>Podwykonastwo</v>
      </c>
      <c r="D90" t="str">
        <f t="shared" si="53"/>
        <v>Usługi zewnętrzne</v>
      </c>
      <c r="E90" s="49">
        <f>Wyliczenia!C119</f>
        <v>0</v>
      </c>
      <c r="F90" s="49">
        <f>Wyliczenia!D119</f>
        <v>0</v>
      </c>
      <c r="G90" s="49">
        <f>Wyliczenia!E119</f>
        <v>0</v>
      </c>
      <c r="H90" s="186" t="str">
        <f>Wyliczenia!G119</f>
        <v/>
      </c>
      <c r="I90" s="187" t="str">
        <f>Wyliczenia!H119</f>
        <v/>
      </c>
      <c r="J90" s="188" t="str">
        <f>Wyliczenia!I119</f>
        <v/>
      </c>
    </row>
    <row r="91" spans="1:13">
      <c r="A91" t="str">
        <f t="shared" ref="A91:D91" si="54">A67</f>
        <v>Badania przemysłowe</v>
      </c>
      <c r="B91" t="str">
        <f t="shared" si="54"/>
        <v>Zadanie 3</v>
      </c>
      <c r="C91" t="str">
        <f t="shared" si="54"/>
        <v>Koszty operacyjne i dodatkowe koszty ogólne</v>
      </c>
      <c r="D91" t="str">
        <f t="shared" si="54"/>
        <v>Usługi zewnętrzne</v>
      </c>
      <c r="E91" s="49">
        <f>Wyliczenia!C120</f>
        <v>0</v>
      </c>
      <c r="F91" s="49">
        <f>Wyliczenia!D120</f>
        <v>0</v>
      </c>
      <c r="G91" s="49">
        <f>Wyliczenia!E120</f>
        <v>0</v>
      </c>
      <c r="H91" s="186" t="str">
        <f>Wyliczenia!G120</f>
        <v/>
      </c>
      <c r="I91" s="187" t="str">
        <f>Wyliczenia!H120</f>
        <v/>
      </c>
      <c r="J91" s="188" t="str">
        <f>Wyliczenia!I120</f>
        <v/>
      </c>
    </row>
    <row r="92" spans="1:13">
      <c r="A92" t="str">
        <f t="shared" ref="A92:D92" si="55">A68</f>
        <v>Badania przemysłowe</v>
      </c>
      <c r="B92" t="str">
        <f t="shared" si="55"/>
        <v>Zadania 4</v>
      </c>
      <c r="C92" t="str">
        <f t="shared" si="55"/>
        <v>Amortyzacja - Aparatura i sprzęt</v>
      </c>
      <c r="D92" t="str">
        <f t="shared" si="55"/>
        <v>Amortyzacja</v>
      </c>
      <c r="E92" s="49">
        <f>Wyliczenia!C121</f>
        <v>0</v>
      </c>
      <c r="F92" s="49">
        <f>Wyliczenia!D121</f>
        <v>0</v>
      </c>
      <c r="G92" s="49">
        <f>Wyliczenia!E121</f>
        <v>0</v>
      </c>
      <c r="H92" s="186" t="str">
        <f>Wyliczenia!G121</f>
        <v/>
      </c>
      <c r="I92" s="187" t="str">
        <f>Wyliczenia!H121</f>
        <v/>
      </c>
      <c r="J92" s="188" t="str">
        <f>Wyliczenia!I121</f>
        <v/>
      </c>
    </row>
    <row r="93" spans="1:13">
      <c r="A93" t="str">
        <f t="shared" ref="A93:D93" si="56">A69</f>
        <v>Badania przemysłowe</v>
      </c>
      <c r="B93" t="str">
        <f t="shared" si="56"/>
        <v>Zadanie 5</v>
      </c>
      <c r="C93" t="str">
        <f t="shared" si="56"/>
        <v>Amortyzacja - Budynki</v>
      </c>
      <c r="D93" t="str">
        <f t="shared" si="56"/>
        <v>Amortyzacja</v>
      </c>
      <c r="E93" s="49">
        <f>Wyliczenia!C122</f>
        <v>0</v>
      </c>
      <c r="F93" s="49">
        <f>Wyliczenia!D122</f>
        <v>0</v>
      </c>
      <c r="G93" s="49">
        <f>Wyliczenia!E122</f>
        <v>0</v>
      </c>
      <c r="H93" s="186" t="str">
        <f>Wyliczenia!G122</f>
        <v/>
      </c>
      <c r="I93" s="187" t="str">
        <f>Wyliczenia!H122</f>
        <v/>
      </c>
      <c r="J93" s="188" t="str">
        <f>Wyliczenia!I122</f>
        <v/>
      </c>
    </row>
    <row r="94" spans="1:13">
      <c r="A94" t="str">
        <f t="shared" ref="A94:D94" si="57">A70</f>
        <v>Badania przemysłowe</v>
      </c>
      <c r="B94" t="str">
        <f t="shared" si="57"/>
        <v>Zadanie 6</v>
      </c>
      <c r="C94" t="str">
        <f t="shared" si="57"/>
        <v>Wartości niematerialne i prawne dla B+R</v>
      </c>
      <c r="D94" t="str">
        <f t="shared" si="57"/>
        <v>Wartości niematerialne i prawne</v>
      </c>
      <c r="E94" s="49">
        <f>Wyliczenia!C123</f>
        <v>0</v>
      </c>
      <c r="F94" s="49">
        <f>Wyliczenia!D123</f>
        <v>0</v>
      </c>
      <c r="G94" s="49">
        <f>Wyliczenia!E123</f>
        <v>0</v>
      </c>
      <c r="H94" s="186" t="str">
        <f>Wyliczenia!G123</f>
        <v/>
      </c>
      <c r="I94" s="187" t="str">
        <f>Wyliczenia!H123</f>
        <v/>
      </c>
      <c r="J94" s="188" t="str">
        <f>Wyliczenia!I123</f>
        <v/>
      </c>
    </row>
    <row r="95" spans="1:13">
      <c r="A95" t="str">
        <f t="shared" ref="A95:D95" si="58">A71</f>
        <v>Prace rozwojowe</v>
      </c>
      <c r="B95" t="str">
        <f t="shared" si="58"/>
        <v>Zadanie 1</v>
      </c>
      <c r="C95" t="str">
        <f t="shared" si="58"/>
        <v>Personel projektu</v>
      </c>
      <c r="D95" t="str">
        <f t="shared" si="58"/>
        <v>Personel projektu</v>
      </c>
      <c r="E95" s="49">
        <f>Wyliczenia!C124</f>
        <v>0</v>
      </c>
      <c r="F95" s="49">
        <f>Wyliczenia!D124</f>
        <v>0</v>
      </c>
      <c r="G95" s="49">
        <f>Wyliczenia!E124</f>
        <v>0</v>
      </c>
      <c r="H95" s="186" t="str">
        <f>Wyliczenia!G124</f>
        <v/>
      </c>
      <c r="I95" s="187" t="str">
        <f>Wyliczenia!H124</f>
        <v/>
      </c>
      <c r="J95" s="188" t="str">
        <f>Wyliczenia!I124</f>
        <v/>
      </c>
    </row>
    <row r="96" spans="1:13">
      <c r="A96" t="str">
        <f t="shared" ref="A96:D96" si="59">A72</f>
        <v>Prace rozwojowe</v>
      </c>
      <c r="B96" t="str">
        <f t="shared" si="59"/>
        <v>Zadania 2</v>
      </c>
      <c r="C96" t="str">
        <f t="shared" si="59"/>
        <v>Podwykonastwo</v>
      </c>
      <c r="D96" t="str">
        <f t="shared" si="59"/>
        <v>Usługi zewnętrzne</v>
      </c>
      <c r="E96" s="49">
        <f>Wyliczenia!C125</f>
        <v>0</v>
      </c>
      <c r="F96" s="49">
        <f>Wyliczenia!D125</f>
        <v>0</v>
      </c>
      <c r="G96" s="49">
        <f>Wyliczenia!E125</f>
        <v>0</v>
      </c>
      <c r="H96" s="186" t="str">
        <f>Wyliczenia!G125</f>
        <v/>
      </c>
      <c r="I96" s="187" t="str">
        <f>Wyliczenia!H125</f>
        <v/>
      </c>
      <c r="J96" s="188" t="str">
        <f>Wyliczenia!I125</f>
        <v/>
      </c>
    </row>
    <row r="97" spans="1:13">
      <c r="A97" t="str">
        <f t="shared" ref="A97:D97" si="60">A73</f>
        <v>Prace rozwojowe</v>
      </c>
      <c r="B97" t="str">
        <f t="shared" si="60"/>
        <v>Zadanie 3</v>
      </c>
      <c r="C97" t="str">
        <f t="shared" si="60"/>
        <v>Koszty operacyjne i dodatkowe koszty ogólne</v>
      </c>
      <c r="D97" t="str">
        <f t="shared" si="60"/>
        <v>Usługi zewnętrzne</v>
      </c>
      <c r="E97" s="49">
        <f>Wyliczenia!C126</f>
        <v>0</v>
      </c>
      <c r="F97" s="49">
        <f>Wyliczenia!D126</f>
        <v>0</v>
      </c>
      <c r="G97" s="49">
        <f>Wyliczenia!E126</f>
        <v>0</v>
      </c>
      <c r="H97" s="186" t="str">
        <f>Wyliczenia!G126</f>
        <v/>
      </c>
      <c r="I97" s="187" t="str">
        <f>Wyliczenia!H126</f>
        <v/>
      </c>
      <c r="J97" s="188" t="str">
        <f>Wyliczenia!I126</f>
        <v/>
      </c>
    </row>
    <row r="98" spans="1:13">
      <c r="A98" t="str">
        <f t="shared" ref="A98:D98" si="61">A74</f>
        <v>Prace rozwojowe</v>
      </c>
      <c r="B98" t="str">
        <f t="shared" si="61"/>
        <v>Zadania 4</v>
      </c>
      <c r="C98" t="str">
        <f t="shared" si="61"/>
        <v>Amortyzacja - Aparatura i sprzęt</v>
      </c>
      <c r="D98" t="str">
        <f t="shared" si="61"/>
        <v>Amortyzacja</v>
      </c>
      <c r="E98" s="49">
        <f>Wyliczenia!C127</f>
        <v>0</v>
      </c>
      <c r="F98" s="49">
        <f>Wyliczenia!D127</f>
        <v>0</v>
      </c>
      <c r="G98" s="49">
        <f>Wyliczenia!E127</f>
        <v>0</v>
      </c>
      <c r="H98" s="186" t="str">
        <f>Wyliczenia!G127</f>
        <v/>
      </c>
      <c r="I98" s="187" t="str">
        <f>Wyliczenia!H127</f>
        <v/>
      </c>
      <c r="J98" s="188" t="str">
        <f>Wyliczenia!I127</f>
        <v/>
      </c>
    </row>
    <row r="99" spans="1:13">
      <c r="A99" t="str">
        <f t="shared" ref="A99:D99" si="62">A75</f>
        <v>Prace rozwojowe</v>
      </c>
      <c r="B99" t="str">
        <f t="shared" si="62"/>
        <v>Zadanie 5</v>
      </c>
      <c r="C99" t="str">
        <f t="shared" si="62"/>
        <v>Amortyzacja - Budynki</v>
      </c>
      <c r="D99" t="str">
        <f t="shared" si="62"/>
        <v>Amortyzacja</v>
      </c>
      <c r="E99" s="49">
        <f>Wyliczenia!C128</f>
        <v>0</v>
      </c>
      <c r="F99" s="49">
        <f>Wyliczenia!D128</f>
        <v>0</v>
      </c>
      <c r="G99" s="49">
        <f>Wyliczenia!E128</f>
        <v>0</v>
      </c>
      <c r="H99" s="186" t="str">
        <f>Wyliczenia!G128</f>
        <v/>
      </c>
      <c r="I99" s="187" t="str">
        <f>Wyliczenia!H128</f>
        <v/>
      </c>
      <c r="J99" s="188" t="str">
        <f>Wyliczenia!I128</f>
        <v/>
      </c>
    </row>
    <row r="100" spans="1:13">
      <c r="A100" t="str">
        <f t="shared" ref="A100:D100" si="63">A76</f>
        <v>Prace rozwojowe</v>
      </c>
      <c r="B100" t="str">
        <f t="shared" si="63"/>
        <v>Zadanie 6</v>
      </c>
      <c r="C100" t="str">
        <f t="shared" si="63"/>
        <v>Wartości niematerialne i prawne dla B+R</v>
      </c>
      <c r="D100" t="str">
        <f t="shared" si="63"/>
        <v>Wartości niematerialne i prawne</v>
      </c>
      <c r="E100" s="49">
        <f>Wyliczenia!C129</f>
        <v>0</v>
      </c>
      <c r="F100" s="49">
        <f>Wyliczenia!D129</f>
        <v>0</v>
      </c>
      <c r="G100" s="49">
        <f>Wyliczenia!E129</f>
        <v>0</v>
      </c>
      <c r="H100" s="186" t="str">
        <f>Wyliczenia!G129</f>
        <v/>
      </c>
      <c r="I100" s="187" t="str">
        <f>Wyliczenia!H129</f>
        <v/>
      </c>
      <c r="J100" s="188" t="str">
        <f>Wyliczenia!I129</f>
        <v/>
      </c>
    </row>
    <row r="101" spans="1:13">
      <c r="A101" t="str">
        <f t="shared" ref="A101:D101" si="64">A77</f>
        <v>Infrastruktura B+R</v>
      </c>
      <c r="B101" t="str">
        <f t="shared" si="64"/>
        <v>Zadanie 7</v>
      </c>
      <c r="C101" t="str">
        <f t="shared" si="64"/>
        <v>Środki trwałe/Dostawy</v>
      </c>
      <c r="D101" t="str">
        <f t="shared" si="64"/>
        <v>Środki trwałe/Dostawy</v>
      </c>
      <c r="E101" s="49">
        <f>Wyliczenia!C130</f>
        <v>0</v>
      </c>
      <c r="F101" s="49">
        <f>Wyliczenia!D130</f>
        <v>0</v>
      </c>
      <c r="G101" s="49">
        <f>Wyliczenia!E130</f>
        <v>0</v>
      </c>
      <c r="H101" s="186" t="str">
        <f>Wyliczenia!G130</f>
        <v/>
      </c>
      <c r="I101" s="187" t="str">
        <f>Wyliczenia!H130</f>
        <v/>
      </c>
      <c r="J101" s="188" t="str">
        <f>Wyliczenia!I130</f>
        <v/>
      </c>
    </row>
    <row r="102" spans="1:13">
      <c r="A102" t="str">
        <f t="shared" ref="A102:D102" si="65">A78</f>
        <v>Infrastruktura B+R</v>
      </c>
      <c r="B102" t="str">
        <f t="shared" si="65"/>
        <v>Zadanie 8</v>
      </c>
      <c r="C102" t="str">
        <f t="shared" si="65"/>
        <v>Wartości niematerialne i prawne</v>
      </c>
      <c r="D102" t="str">
        <f t="shared" si="65"/>
        <v>Wartości niematerialne i prawne</v>
      </c>
      <c r="E102" s="49">
        <f>Wyliczenia!C131</f>
        <v>0</v>
      </c>
      <c r="F102" s="49">
        <f>Wyliczenia!D131</f>
        <v>0</v>
      </c>
      <c r="G102" s="49">
        <f>Wyliczenia!E131</f>
        <v>0</v>
      </c>
      <c r="H102" s="186" t="str">
        <f>Wyliczenia!G131</f>
        <v/>
      </c>
      <c r="I102" s="187" t="str">
        <f>Wyliczenia!H131</f>
        <v/>
      </c>
      <c r="J102" s="188" t="str">
        <f>Wyliczenia!I131</f>
        <v/>
      </c>
    </row>
    <row r="103" spans="1:13">
      <c r="A103" t="str">
        <f t="shared" ref="A103:D103" si="66">A79</f>
        <v>działania uzupełniające</v>
      </c>
      <c r="B103" t="str">
        <f t="shared" si="66"/>
        <v>Zadanie 9</v>
      </c>
      <c r="C103" t="str">
        <f t="shared" si="66"/>
        <v>Prace przedwdrożeniowe</v>
      </c>
      <c r="D103" t="str">
        <f t="shared" si="66"/>
        <v>Usługi zewnętrzne</v>
      </c>
      <c r="E103" s="49">
        <f>Wyliczenia!C132</f>
        <v>0</v>
      </c>
      <c r="F103" s="49">
        <f>Wyliczenia!D132</f>
        <v>0</v>
      </c>
      <c r="G103" s="49">
        <f>Wyliczenia!E132</f>
        <v>0</v>
      </c>
      <c r="H103" s="186"/>
      <c r="I103" s="187" t="str">
        <f>Wyliczenia!H132</f>
        <v/>
      </c>
      <c r="J103" s="188"/>
    </row>
    <row r="104" spans="1:13">
      <c r="A104" t="str">
        <f t="shared" ref="A104:D104" si="67">A80</f>
        <v>działania uzupełniające</v>
      </c>
      <c r="B104" t="str">
        <f t="shared" si="67"/>
        <v>Zadanie 10</v>
      </c>
      <c r="C104" t="str">
        <f t="shared" si="67"/>
        <v>Działania w zakresie cyfryzacji</v>
      </c>
      <c r="D104" t="str">
        <f t="shared" si="67"/>
        <v>Usługi zewnętrzne</v>
      </c>
      <c r="E104" s="49">
        <f>Wyliczenia!C133</f>
        <v>0</v>
      </c>
      <c r="F104" s="49">
        <f>Wyliczenia!D133</f>
        <v>0</v>
      </c>
      <c r="G104" s="49">
        <f>Wyliczenia!E133</f>
        <v>0</v>
      </c>
      <c r="H104" s="186"/>
      <c r="I104" s="187" t="str">
        <f>Wyliczenia!H133</f>
        <v/>
      </c>
      <c r="J104" s="188"/>
    </row>
    <row r="105" spans="1:13">
      <c r="A105" t="str">
        <f t="shared" ref="A105:D106" si="68">A81</f>
        <v>działania uzupełniające</v>
      </c>
      <c r="B105" t="str">
        <f t="shared" si="68"/>
        <v>Zadanie 11</v>
      </c>
      <c r="C105" t="str">
        <f t="shared" si="68"/>
        <v>Podnoszenie kwalifikacji kadr</v>
      </c>
      <c r="D105" t="str">
        <f t="shared" si="68"/>
        <v>Usługi zewnętrzne</v>
      </c>
      <c r="E105" s="49">
        <f>Wyliczenia!C134</f>
        <v>0</v>
      </c>
      <c r="F105" s="49">
        <f>Wyliczenia!D134</f>
        <v>0</v>
      </c>
      <c r="G105" s="49">
        <f>Wyliczenia!E134</f>
        <v>0</v>
      </c>
      <c r="H105" s="186"/>
      <c r="I105" s="187" t="str">
        <f>Wyliczenia!H134</f>
        <v/>
      </c>
      <c r="J105" s="188"/>
    </row>
    <row r="106" spans="1:13">
      <c r="A106" t="str">
        <f t="shared" si="68"/>
        <v>działania uzupełniające</v>
      </c>
      <c r="B106" t="str">
        <f t="shared" si="68"/>
        <v>Zadanie 12</v>
      </c>
      <c r="C106" t="str">
        <f t="shared" si="68"/>
        <v>Dokumentacja projektowa</v>
      </c>
      <c r="D106" t="str">
        <f t="shared" si="68"/>
        <v>Usługi zewnętrzne</v>
      </c>
      <c r="E106" s="49">
        <f>Wyliczenia!C135</f>
        <v>0</v>
      </c>
      <c r="F106" s="49">
        <f>Wyliczenia!D135</f>
        <v>0</v>
      </c>
      <c r="G106" s="49">
        <f>Wyliczenia!E135</f>
        <v>0</v>
      </c>
      <c r="H106" s="186"/>
      <c r="I106" s="187" t="str">
        <f>Wyliczenia!H135</f>
        <v/>
      </c>
      <c r="J106" s="188"/>
    </row>
    <row r="107" spans="1:13">
      <c r="A107" t="str">
        <f t="shared" ref="A107:D107" si="69">A83</f>
        <v>koszty pośrednie</v>
      </c>
      <c r="B107" t="str">
        <f t="shared" si="69"/>
        <v>Zadanie 13</v>
      </c>
      <c r="C107" t="str">
        <f t="shared" si="69"/>
        <v>Koszty pośrednie</v>
      </c>
      <c r="D107" t="str">
        <f t="shared" si="69"/>
        <v>Koszty pośrednie</v>
      </c>
      <c r="E107" s="49">
        <f>Wyliczenia!C136</f>
        <v>0</v>
      </c>
      <c r="F107" s="49">
        <f>Wyliczenia!D136</f>
        <v>0</v>
      </c>
      <c r="G107" s="49">
        <f>Wyliczenia!E136</f>
        <v>0</v>
      </c>
      <c r="H107" s="186"/>
      <c r="I107" s="187" t="str">
        <f>Wyliczenia!H136</f>
        <v/>
      </c>
      <c r="J107" s="188" t="str">
        <f>Wyliczenia!I136</f>
        <v/>
      </c>
    </row>
    <row r="108" spans="1:13" ht="16.2" thickBot="1">
      <c r="B108" s="11"/>
      <c r="C108" s="17"/>
      <c r="D108" s="17"/>
      <c r="E108" s="50"/>
      <c r="F108" s="50"/>
      <c r="G108" s="50"/>
      <c r="H108" s="189"/>
      <c r="I108" s="296"/>
      <c r="J108" s="190"/>
    </row>
    <row r="109" spans="1:13" ht="16.2" thickBot="1">
      <c r="B109" s="11"/>
      <c r="C109" s="45" t="s">
        <v>23</v>
      </c>
      <c r="D109" s="40"/>
      <c r="E109" s="46">
        <f>SUM(E89:E108)</f>
        <v>0</v>
      </c>
      <c r="F109" s="46">
        <f>SUM(F89:F108)</f>
        <v>0</v>
      </c>
      <c r="G109" s="46">
        <f>SUM(G89:G108)</f>
        <v>0</v>
      </c>
      <c r="H109" s="191">
        <f>SUM(H89:H107)</f>
        <v>0</v>
      </c>
      <c r="I109" s="192">
        <f t="shared" ref="I109:J109" si="70">SUM(I89:I107)</f>
        <v>0</v>
      </c>
      <c r="J109" s="193">
        <f t="shared" si="70"/>
        <v>0</v>
      </c>
      <c r="L109" s="184">
        <f>SUM(H109:K109)</f>
        <v>0</v>
      </c>
      <c r="M109" t="b">
        <f>L109=G109</f>
        <v>1</v>
      </c>
    </row>
    <row r="110" spans="1:13">
      <c r="H110" s="289"/>
      <c r="I110" s="288"/>
      <c r="J110" s="290"/>
    </row>
    <row r="111" spans="1:13" ht="21">
      <c r="A111" s="183" t="str">
        <f>B9</f>
        <v>Partner 4</v>
      </c>
      <c r="B111" s="172"/>
      <c r="C111" s="185" t="str">
        <f>C9</f>
        <v/>
      </c>
      <c r="D111" s="172" t="str">
        <f>D9</f>
        <v/>
      </c>
      <c r="E111" s="172">
        <f>E9</f>
        <v>0</v>
      </c>
      <c r="F111" s="172"/>
      <c r="G111" s="172"/>
      <c r="H111" s="340" t="s">
        <v>6</v>
      </c>
      <c r="I111" s="341"/>
      <c r="J111" s="342"/>
    </row>
    <row r="112" spans="1:13" ht="31.8" thickBot="1">
      <c r="B112" s="11"/>
      <c r="C112" s="36" t="s">
        <v>41</v>
      </c>
      <c r="D112" s="36" t="s">
        <v>42</v>
      </c>
      <c r="E112" s="36" t="s">
        <v>17</v>
      </c>
      <c r="F112" s="36" t="s">
        <v>19</v>
      </c>
      <c r="G112" s="36" t="s">
        <v>53</v>
      </c>
      <c r="H112" s="285" t="s">
        <v>26</v>
      </c>
      <c r="I112" s="286" t="s">
        <v>27</v>
      </c>
      <c r="J112" s="287" t="s">
        <v>121</v>
      </c>
    </row>
    <row r="113" spans="1:10">
      <c r="A113" t="str">
        <f>A89</f>
        <v>Badania przemysłowe</v>
      </c>
      <c r="B113" t="str">
        <f>B89</f>
        <v>Zadanie 1</v>
      </c>
      <c r="C113" t="str">
        <f>C89</f>
        <v>Personel projektu</v>
      </c>
      <c r="D113" t="str">
        <f>D89</f>
        <v>Personel projektu</v>
      </c>
      <c r="E113" s="49">
        <f>Wyliczenia!C140</f>
        <v>0</v>
      </c>
      <c r="F113" s="49">
        <f>Wyliczenia!D140</f>
        <v>0</v>
      </c>
      <c r="G113" s="49">
        <f>Wyliczenia!E140</f>
        <v>0</v>
      </c>
      <c r="H113" s="186" t="str">
        <f>Wyliczenia!G140</f>
        <v/>
      </c>
      <c r="I113" s="187" t="str">
        <f>Wyliczenia!H140</f>
        <v/>
      </c>
      <c r="J113" s="188" t="str">
        <f>Wyliczenia!I140</f>
        <v/>
      </c>
    </row>
    <row r="114" spans="1:10">
      <c r="A114" t="str">
        <f t="shared" ref="A114:D114" si="71">A90</f>
        <v>Badania przemysłowe</v>
      </c>
      <c r="B114" t="str">
        <f t="shared" si="71"/>
        <v>Zadania 2</v>
      </c>
      <c r="C114" t="str">
        <f t="shared" si="71"/>
        <v>Podwykonastwo</v>
      </c>
      <c r="D114" t="str">
        <f t="shared" si="71"/>
        <v>Usługi zewnętrzne</v>
      </c>
      <c r="E114" s="49">
        <f>Wyliczenia!C141</f>
        <v>0</v>
      </c>
      <c r="F114" s="49">
        <f>Wyliczenia!D141</f>
        <v>0</v>
      </c>
      <c r="G114" s="49">
        <f>Wyliczenia!E141</f>
        <v>0</v>
      </c>
      <c r="H114" s="186" t="str">
        <f>Wyliczenia!G141</f>
        <v/>
      </c>
      <c r="I114" s="187" t="str">
        <f>Wyliczenia!H141</f>
        <v/>
      </c>
      <c r="J114" s="188" t="str">
        <f>Wyliczenia!I141</f>
        <v/>
      </c>
    </row>
    <row r="115" spans="1:10">
      <c r="A115" t="str">
        <f t="shared" ref="A115:D115" si="72">A91</f>
        <v>Badania przemysłowe</v>
      </c>
      <c r="B115" t="str">
        <f t="shared" si="72"/>
        <v>Zadanie 3</v>
      </c>
      <c r="C115" t="str">
        <f t="shared" si="72"/>
        <v>Koszty operacyjne i dodatkowe koszty ogólne</v>
      </c>
      <c r="D115" t="str">
        <f t="shared" si="72"/>
        <v>Usługi zewnętrzne</v>
      </c>
      <c r="E115" s="49">
        <f>Wyliczenia!C142</f>
        <v>0</v>
      </c>
      <c r="F115" s="49">
        <f>Wyliczenia!D142</f>
        <v>0</v>
      </c>
      <c r="G115" s="49">
        <f>Wyliczenia!E142</f>
        <v>0</v>
      </c>
      <c r="H115" s="186" t="str">
        <f>Wyliczenia!G142</f>
        <v/>
      </c>
      <c r="I115" s="187" t="str">
        <f>Wyliczenia!H142</f>
        <v/>
      </c>
      <c r="J115" s="188" t="str">
        <f>Wyliczenia!I142</f>
        <v/>
      </c>
    </row>
    <row r="116" spans="1:10">
      <c r="A116" t="str">
        <f t="shared" ref="A116:D116" si="73">A92</f>
        <v>Badania przemysłowe</v>
      </c>
      <c r="B116" t="str">
        <f t="shared" si="73"/>
        <v>Zadania 4</v>
      </c>
      <c r="C116" t="str">
        <f t="shared" si="73"/>
        <v>Amortyzacja - Aparatura i sprzęt</v>
      </c>
      <c r="D116" t="str">
        <f t="shared" si="73"/>
        <v>Amortyzacja</v>
      </c>
      <c r="E116" s="49">
        <f>Wyliczenia!C143</f>
        <v>0</v>
      </c>
      <c r="F116" s="49">
        <f>Wyliczenia!D143</f>
        <v>0</v>
      </c>
      <c r="G116" s="49">
        <f>Wyliczenia!E143</f>
        <v>0</v>
      </c>
      <c r="H116" s="186" t="str">
        <f>Wyliczenia!G143</f>
        <v/>
      </c>
      <c r="I116" s="187" t="str">
        <f>Wyliczenia!H143</f>
        <v/>
      </c>
      <c r="J116" s="188" t="str">
        <f>Wyliczenia!I143</f>
        <v/>
      </c>
    </row>
    <row r="117" spans="1:10">
      <c r="A117" t="str">
        <f t="shared" ref="A117:D117" si="74">A93</f>
        <v>Badania przemysłowe</v>
      </c>
      <c r="B117" t="str">
        <f t="shared" si="74"/>
        <v>Zadanie 5</v>
      </c>
      <c r="C117" t="str">
        <f t="shared" si="74"/>
        <v>Amortyzacja - Budynki</v>
      </c>
      <c r="D117" t="str">
        <f t="shared" si="74"/>
        <v>Amortyzacja</v>
      </c>
      <c r="E117" s="49">
        <f>Wyliczenia!C144</f>
        <v>0</v>
      </c>
      <c r="F117" s="49">
        <f>Wyliczenia!D144</f>
        <v>0</v>
      </c>
      <c r="G117" s="49">
        <f>Wyliczenia!E144</f>
        <v>0</v>
      </c>
      <c r="H117" s="186" t="str">
        <f>Wyliczenia!G144</f>
        <v/>
      </c>
      <c r="I117" s="187" t="str">
        <f>Wyliczenia!H144</f>
        <v/>
      </c>
      <c r="J117" s="188" t="str">
        <f>Wyliczenia!I144</f>
        <v/>
      </c>
    </row>
    <row r="118" spans="1:10">
      <c r="A118" t="str">
        <f t="shared" ref="A118:D118" si="75">A94</f>
        <v>Badania przemysłowe</v>
      </c>
      <c r="B118" t="str">
        <f t="shared" si="75"/>
        <v>Zadanie 6</v>
      </c>
      <c r="C118" t="str">
        <f t="shared" si="75"/>
        <v>Wartości niematerialne i prawne dla B+R</v>
      </c>
      <c r="D118" t="str">
        <f t="shared" si="75"/>
        <v>Wartości niematerialne i prawne</v>
      </c>
      <c r="E118" s="49">
        <f>Wyliczenia!C145</f>
        <v>0</v>
      </c>
      <c r="F118" s="49">
        <f>Wyliczenia!D145</f>
        <v>0</v>
      </c>
      <c r="G118" s="49">
        <f>Wyliczenia!E145</f>
        <v>0</v>
      </c>
      <c r="H118" s="186" t="str">
        <f>Wyliczenia!G145</f>
        <v/>
      </c>
      <c r="I118" s="187" t="str">
        <f>Wyliczenia!H145</f>
        <v/>
      </c>
      <c r="J118" s="188" t="str">
        <f>Wyliczenia!I145</f>
        <v/>
      </c>
    </row>
    <row r="119" spans="1:10">
      <c r="A119" t="str">
        <f t="shared" ref="A119:D119" si="76">A95</f>
        <v>Prace rozwojowe</v>
      </c>
      <c r="B119" t="str">
        <f t="shared" si="76"/>
        <v>Zadanie 1</v>
      </c>
      <c r="C119" t="str">
        <f t="shared" si="76"/>
        <v>Personel projektu</v>
      </c>
      <c r="D119" t="str">
        <f t="shared" si="76"/>
        <v>Personel projektu</v>
      </c>
      <c r="E119" s="49">
        <f>Wyliczenia!C146</f>
        <v>0</v>
      </c>
      <c r="F119" s="49">
        <f>Wyliczenia!D146</f>
        <v>0</v>
      </c>
      <c r="G119" s="49">
        <f>Wyliczenia!E146</f>
        <v>0</v>
      </c>
      <c r="H119" s="186" t="str">
        <f>Wyliczenia!G146</f>
        <v/>
      </c>
      <c r="I119" s="187" t="str">
        <f>Wyliczenia!H146</f>
        <v/>
      </c>
      <c r="J119" s="188" t="str">
        <f>Wyliczenia!I146</f>
        <v/>
      </c>
    </row>
    <row r="120" spans="1:10">
      <c r="A120" t="str">
        <f t="shared" ref="A120:D120" si="77">A96</f>
        <v>Prace rozwojowe</v>
      </c>
      <c r="B120" t="str">
        <f t="shared" si="77"/>
        <v>Zadania 2</v>
      </c>
      <c r="C120" t="str">
        <f t="shared" si="77"/>
        <v>Podwykonastwo</v>
      </c>
      <c r="D120" t="str">
        <f t="shared" si="77"/>
        <v>Usługi zewnętrzne</v>
      </c>
      <c r="E120" s="49">
        <f>Wyliczenia!C147</f>
        <v>0</v>
      </c>
      <c r="F120" s="49">
        <f>Wyliczenia!D147</f>
        <v>0</v>
      </c>
      <c r="G120" s="49">
        <f>Wyliczenia!E147</f>
        <v>0</v>
      </c>
      <c r="H120" s="186" t="str">
        <f>Wyliczenia!G147</f>
        <v/>
      </c>
      <c r="I120" s="187" t="str">
        <f>Wyliczenia!H147</f>
        <v/>
      </c>
      <c r="J120" s="188" t="str">
        <f>Wyliczenia!I147</f>
        <v/>
      </c>
    </row>
    <row r="121" spans="1:10">
      <c r="A121" t="str">
        <f t="shared" ref="A121:D121" si="78">A97</f>
        <v>Prace rozwojowe</v>
      </c>
      <c r="B121" t="str">
        <f t="shared" si="78"/>
        <v>Zadanie 3</v>
      </c>
      <c r="C121" t="str">
        <f t="shared" si="78"/>
        <v>Koszty operacyjne i dodatkowe koszty ogólne</v>
      </c>
      <c r="D121" t="str">
        <f t="shared" si="78"/>
        <v>Usługi zewnętrzne</v>
      </c>
      <c r="E121" s="49">
        <f>Wyliczenia!C148</f>
        <v>0</v>
      </c>
      <c r="F121" s="49">
        <f>Wyliczenia!D148</f>
        <v>0</v>
      </c>
      <c r="G121" s="49">
        <f>Wyliczenia!E148</f>
        <v>0</v>
      </c>
      <c r="H121" s="186" t="str">
        <f>Wyliczenia!G148</f>
        <v/>
      </c>
      <c r="I121" s="187" t="str">
        <f>Wyliczenia!H148</f>
        <v/>
      </c>
      <c r="J121" s="188" t="str">
        <f>Wyliczenia!I148</f>
        <v/>
      </c>
    </row>
    <row r="122" spans="1:10">
      <c r="A122" t="str">
        <f t="shared" ref="A122:D122" si="79">A98</f>
        <v>Prace rozwojowe</v>
      </c>
      <c r="B122" t="str">
        <f t="shared" si="79"/>
        <v>Zadania 4</v>
      </c>
      <c r="C122" t="str">
        <f t="shared" si="79"/>
        <v>Amortyzacja - Aparatura i sprzęt</v>
      </c>
      <c r="D122" t="str">
        <f t="shared" si="79"/>
        <v>Amortyzacja</v>
      </c>
      <c r="E122" s="49">
        <f>Wyliczenia!C149</f>
        <v>0</v>
      </c>
      <c r="F122" s="49">
        <f>Wyliczenia!D149</f>
        <v>0</v>
      </c>
      <c r="G122" s="49">
        <f>Wyliczenia!E149</f>
        <v>0</v>
      </c>
      <c r="H122" s="186" t="str">
        <f>Wyliczenia!G149</f>
        <v/>
      </c>
      <c r="I122" s="187" t="str">
        <f>Wyliczenia!H149</f>
        <v/>
      </c>
      <c r="J122" s="188" t="str">
        <f>Wyliczenia!I149</f>
        <v/>
      </c>
    </row>
    <row r="123" spans="1:10">
      <c r="A123" t="str">
        <f t="shared" ref="A123:D123" si="80">A99</f>
        <v>Prace rozwojowe</v>
      </c>
      <c r="B123" t="str">
        <f t="shared" si="80"/>
        <v>Zadanie 5</v>
      </c>
      <c r="C123" t="str">
        <f t="shared" si="80"/>
        <v>Amortyzacja - Budynki</v>
      </c>
      <c r="D123" t="str">
        <f t="shared" si="80"/>
        <v>Amortyzacja</v>
      </c>
      <c r="E123" s="49">
        <f>Wyliczenia!C150</f>
        <v>0</v>
      </c>
      <c r="F123" s="49">
        <f>Wyliczenia!D150</f>
        <v>0</v>
      </c>
      <c r="G123" s="49">
        <f>Wyliczenia!E150</f>
        <v>0</v>
      </c>
      <c r="H123" s="186" t="str">
        <f>Wyliczenia!G150</f>
        <v/>
      </c>
      <c r="I123" s="187" t="str">
        <f>Wyliczenia!H150</f>
        <v/>
      </c>
      <c r="J123" s="188" t="str">
        <f>Wyliczenia!I150</f>
        <v/>
      </c>
    </row>
    <row r="124" spans="1:10">
      <c r="A124" t="str">
        <f t="shared" ref="A124:D124" si="81">A100</f>
        <v>Prace rozwojowe</v>
      </c>
      <c r="B124" t="str">
        <f t="shared" si="81"/>
        <v>Zadanie 6</v>
      </c>
      <c r="C124" t="str">
        <f t="shared" si="81"/>
        <v>Wartości niematerialne i prawne dla B+R</v>
      </c>
      <c r="D124" t="str">
        <f t="shared" si="81"/>
        <v>Wartości niematerialne i prawne</v>
      </c>
      <c r="E124" s="49">
        <f>Wyliczenia!C151</f>
        <v>0</v>
      </c>
      <c r="F124" s="49">
        <f>Wyliczenia!D151</f>
        <v>0</v>
      </c>
      <c r="G124" s="49">
        <f>Wyliczenia!E151</f>
        <v>0</v>
      </c>
      <c r="H124" s="186" t="str">
        <f>Wyliczenia!G151</f>
        <v/>
      </c>
      <c r="I124" s="187" t="str">
        <f>Wyliczenia!H151</f>
        <v/>
      </c>
      <c r="J124" s="188" t="str">
        <f>Wyliczenia!I151</f>
        <v/>
      </c>
    </row>
    <row r="125" spans="1:10">
      <c r="A125" t="str">
        <f t="shared" ref="A125:D125" si="82">A101</f>
        <v>Infrastruktura B+R</v>
      </c>
      <c r="B125" t="str">
        <f t="shared" si="82"/>
        <v>Zadanie 7</v>
      </c>
      <c r="C125" t="str">
        <f t="shared" si="82"/>
        <v>Środki trwałe/Dostawy</v>
      </c>
      <c r="D125" t="str">
        <f t="shared" si="82"/>
        <v>Środki trwałe/Dostawy</v>
      </c>
      <c r="E125" s="49">
        <f>Wyliczenia!C152</f>
        <v>0</v>
      </c>
      <c r="F125" s="49">
        <f>Wyliczenia!D152</f>
        <v>0</v>
      </c>
      <c r="G125" s="49">
        <f>Wyliczenia!E152</f>
        <v>0</v>
      </c>
      <c r="H125" s="186" t="str">
        <f>Wyliczenia!G152</f>
        <v/>
      </c>
      <c r="I125" s="187" t="str">
        <f>Wyliczenia!H152</f>
        <v/>
      </c>
      <c r="J125" s="188" t="str">
        <f>Wyliczenia!I152</f>
        <v/>
      </c>
    </row>
    <row r="126" spans="1:10">
      <c r="A126" t="str">
        <f t="shared" ref="A126:D126" si="83">A102</f>
        <v>Infrastruktura B+R</v>
      </c>
      <c r="B126" t="str">
        <f t="shared" si="83"/>
        <v>Zadanie 8</v>
      </c>
      <c r="C126" t="str">
        <f t="shared" si="83"/>
        <v>Wartości niematerialne i prawne</v>
      </c>
      <c r="D126" t="str">
        <f t="shared" si="83"/>
        <v>Wartości niematerialne i prawne</v>
      </c>
      <c r="E126" s="49">
        <f>Wyliczenia!C153</f>
        <v>0</v>
      </c>
      <c r="F126" s="49">
        <f>Wyliczenia!D153</f>
        <v>0</v>
      </c>
      <c r="G126" s="49">
        <f>Wyliczenia!E153</f>
        <v>0</v>
      </c>
      <c r="H126" s="186" t="str">
        <f>Wyliczenia!G153</f>
        <v/>
      </c>
      <c r="I126" s="187" t="str">
        <f>Wyliczenia!H153</f>
        <v/>
      </c>
      <c r="J126" s="188" t="str">
        <f>Wyliczenia!I153</f>
        <v/>
      </c>
    </row>
    <row r="127" spans="1:10">
      <c r="A127" t="str">
        <f t="shared" ref="A127:D127" si="84">A103</f>
        <v>działania uzupełniające</v>
      </c>
      <c r="B127" t="str">
        <f t="shared" si="84"/>
        <v>Zadanie 9</v>
      </c>
      <c r="C127" t="str">
        <f t="shared" si="84"/>
        <v>Prace przedwdrożeniowe</v>
      </c>
      <c r="D127" t="str">
        <f t="shared" si="84"/>
        <v>Usługi zewnętrzne</v>
      </c>
      <c r="E127" s="49">
        <f>Wyliczenia!C154</f>
        <v>0</v>
      </c>
      <c r="F127" s="49">
        <f>Wyliczenia!D154</f>
        <v>0</v>
      </c>
      <c r="G127" s="49">
        <f>Wyliczenia!E154</f>
        <v>0</v>
      </c>
      <c r="H127" s="186"/>
      <c r="I127" s="187" t="str">
        <f>Wyliczenia!H154</f>
        <v/>
      </c>
      <c r="J127" s="188"/>
    </row>
    <row r="128" spans="1:10">
      <c r="A128" t="str">
        <f t="shared" ref="A128:D130" si="85">A104</f>
        <v>działania uzupełniające</v>
      </c>
      <c r="B128" t="str">
        <f t="shared" si="85"/>
        <v>Zadanie 10</v>
      </c>
      <c r="C128" t="str">
        <f t="shared" si="85"/>
        <v>Działania w zakresie cyfryzacji</v>
      </c>
      <c r="D128" t="str">
        <f t="shared" si="85"/>
        <v>Usługi zewnętrzne</v>
      </c>
      <c r="E128" s="49">
        <f>Wyliczenia!C155</f>
        <v>0</v>
      </c>
      <c r="F128" s="49">
        <f>Wyliczenia!D155</f>
        <v>0</v>
      </c>
      <c r="G128" s="49">
        <f>Wyliczenia!E155</f>
        <v>0</v>
      </c>
      <c r="H128" s="186"/>
      <c r="I128" s="187" t="str">
        <f>Wyliczenia!H155</f>
        <v/>
      </c>
      <c r="J128" s="188"/>
    </row>
    <row r="129" spans="1:13">
      <c r="A129" t="str">
        <f t="shared" si="85"/>
        <v>działania uzupełniające</v>
      </c>
      <c r="B129" t="str">
        <f t="shared" si="85"/>
        <v>Zadanie 11</v>
      </c>
      <c r="C129" t="str">
        <f t="shared" si="85"/>
        <v>Podnoszenie kwalifikacji kadr</v>
      </c>
      <c r="D129" t="str">
        <f t="shared" si="85"/>
        <v>Usługi zewnętrzne</v>
      </c>
      <c r="E129" s="49">
        <f>Wyliczenia!C156</f>
        <v>0</v>
      </c>
      <c r="F129" s="49">
        <f>Wyliczenia!D156</f>
        <v>0</v>
      </c>
      <c r="G129" s="49">
        <f>Wyliczenia!E156</f>
        <v>0</v>
      </c>
      <c r="H129" s="186"/>
      <c r="I129" s="187" t="str">
        <f>Wyliczenia!H156</f>
        <v/>
      </c>
      <c r="J129" s="188"/>
      <c r="K129" s="49">
        <f>Wyliczenia!I156</f>
        <v>0</v>
      </c>
    </row>
    <row r="130" spans="1:13">
      <c r="A130" t="str">
        <f t="shared" si="85"/>
        <v>działania uzupełniające</v>
      </c>
      <c r="B130" t="str">
        <f t="shared" si="85"/>
        <v>Zadanie 12</v>
      </c>
      <c r="C130" t="str">
        <f t="shared" si="85"/>
        <v>Dokumentacja projektowa</v>
      </c>
      <c r="D130" t="str">
        <f t="shared" si="85"/>
        <v>Usługi zewnętrzne</v>
      </c>
      <c r="E130" s="49">
        <f>Wyliczenia!C157</f>
        <v>0</v>
      </c>
      <c r="F130" s="49">
        <f>Wyliczenia!D157</f>
        <v>0</v>
      </c>
      <c r="G130" s="49">
        <f>Wyliczenia!E157</f>
        <v>0</v>
      </c>
      <c r="H130" s="186"/>
      <c r="I130" s="187" t="str">
        <f>Wyliczenia!H157</f>
        <v/>
      </c>
      <c r="J130" s="188"/>
    </row>
    <row r="131" spans="1:13">
      <c r="A131" t="str">
        <f t="shared" ref="A131:D131" si="86">A107</f>
        <v>koszty pośrednie</v>
      </c>
      <c r="B131" t="str">
        <f t="shared" si="86"/>
        <v>Zadanie 13</v>
      </c>
      <c r="C131" t="str">
        <f t="shared" si="86"/>
        <v>Koszty pośrednie</v>
      </c>
      <c r="D131" t="str">
        <f t="shared" si="86"/>
        <v>Koszty pośrednie</v>
      </c>
      <c r="E131" s="49">
        <f>Wyliczenia!C158</f>
        <v>0</v>
      </c>
      <c r="F131" s="49">
        <f>Wyliczenia!D158</f>
        <v>0</v>
      </c>
      <c r="G131" s="49">
        <f>Wyliczenia!E158</f>
        <v>0</v>
      </c>
      <c r="H131" s="186"/>
      <c r="I131" s="187" t="str">
        <f>Wyliczenia!H158</f>
        <v/>
      </c>
      <c r="J131" s="188" t="str">
        <f>Wyliczenia!I158</f>
        <v/>
      </c>
    </row>
    <row r="132" spans="1:13" ht="16.2" thickBot="1">
      <c r="B132" s="11"/>
      <c r="C132" s="17"/>
      <c r="D132" s="17"/>
      <c r="E132" s="50"/>
      <c r="F132" s="50"/>
      <c r="G132" s="50"/>
      <c r="H132" s="189"/>
      <c r="I132" s="296"/>
      <c r="J132" s="196"/>
    </row>
    <row r="133" spans="1:13" ht="16.2" thickBot="1">
      <c r="B133" s="11"/>
      <c r="C133" s="45" t="s">
        <v>23</v>
      </c>
      <c r="D133" s="40"/>
      <c r="E133" s="46">
        <f>SUM(E113:E132)</f>
        <v>0</v>
      </c>
      <c r="F133" s="46">
        <f>SUM(F113:F132)</f>
        <v>0</v>
      </c>
      <c r="G133" s="46">
        <f>SUM(G113:G132)</f>
        <v>0</v>
      </c>
      <c r="H133" s="191">
        <f>SUM(H113:H131)</f>
        <v>0</v>
      </c>
      <c r="I133" s="192">
        <f t="shared" ref="I133:J133" si="87">SUM(I113:I131)</f>
        <v>0</v>
      </c>
      <c r="J133" s="193">
        <f t="shared" si="87"/>
        <v>0</v>
      </c>
      <c r="L133" s="184">
        <f>SUM(H133:K133)</f>
        <v>0</v>
      </c>
      <c r="M133" t="b">
        <f>L133=G133</f>
        <v>1</v>
      </c>
    </row>
    <row r="134" spans="1:13">
      <c r="H134" s="289"/>
      <c r="I134" s="288"/>
      <c r="J134" s="290"/>
    </row>
    <row r="135" spans="1:13" ht="21">
      <c r="A135" s="183" t="str">
        <f>B10</f>
        <v>Partner 5</v>
      </c>
      <c r="B135" s="172"/>
      <c r="C135" s="185" t="str">
        <f>C10</f>
        <v/>
      </c>
      <c r="D135" s="172" t="str">
        <f>D10</f>
        <v/>
      </c>
      <c r="E135" s="172">
        <f>E10</f>
        <v>0</v>
      </c>
      <c r="F135" s="172"/>
      <c r="G135" s="172"/>
      <c r="H135" s="340" t="s">
        <v>6</v>
      </c>
      <c r="I135" s="341"/>
      <c r="J135" s="342"/>
    </row>
    <row r="136" spans="1:13" ht="31.8" thickBot="1">
      <c r="B136" s="11"/>
      <c r="C136" s="36" t="s">
        <v>41</v>
      </c>
      <c r="D136" s="36" t="s">
        <v>42</v>
      </c>
      <c r="E136" s="36" t="s">
        <v>17</v>
      </c>
      <c r="F136" s="36" t="s">
        <v>19</v>
      </c>
      <c r="G136" s="36" t="s">
        <v>53</v>
      </c>
      <c r="H136" s="285" t="s">
        <v>26</v>
      </c>
      <c r="I136" s="286" t="s">
        <v>27</v>
      </c>
      <c r="J136" s="287" t="s">
        <v>121</v>
      </c>
    </row>
    <row r="137" spans="1:13">
      <c r="A137" t="str">
        <f t="shared" ref="A137:A142" si="88">A113</f>
        <v>Badania przemysłowe</v>
      </c>
      <c r="B137" t="str">
        <f t="shared" ref="B137:D137" si="89">B113</f>
        <v>Zadanie 1</v>
      </c>
      <c r="C137" t="str">
        <f t="shared" si="89"/>
        <v>Personel projektu</v>
      </c>
      <c r="D137" t="str">
        <f t="shared" si="89"/>
        <v>Personel projektu</v>
      </c>
      <c r="E137" s="49">
        <f>Wyliczenia!C161</f>
        <v>0</v>
      </c>
      <c r="F137" s="49">
        <f>Wyliczenia!D161</f>
        <v>0</v>
      </c>
      <c r="G137" s="49">
        <f>Wyliczenia!E161</f>
        <v>0</v>
      </c>
      <c r="H137" s="186" t="str">
        <f>Wyliczenia!G161</f>
        <v/>
      </c>
      <c r="I137" s="187" t="str">
        <f>Wyliczenia!H161</f>
        <v/>
      </c>
      <c r="J137" s="188" t="str">
        <f>Wyliczenia!I161</f>
        <v/>
      </c>
    </row>
    <row r="138" spans="1:13">
      <c r="A138" t="str">
        <f t="shared" si="88"/>
        <v>Badania przemysłowe</v>
      </c>
      <c r="B138" t="str">
        <f t="shared" ref="B138:D142" si="90">B114</f>
        <v>Zadania 2</v>
      </c>
      <c r="C138" t="str">
        <f t="shared" si="90"/>
        <v>Podwykonastwo</v>
      </c>
      <c r="D138" t="str">
        <f t="shared" si="90"/>
        <v>Usługi zewnętrzne</v>
      </c>
      <c r="E138" s="49">
        <f>Wyliczenia!C162</f>
        <v>0</v>
      </c>
      <c r="F138" s="49">
        <f>Wyliczenia!D162</f>
        <v>0</v>
      </c>
      <c r="G138" s="49">
        <f>Wyliczenia!E162</f>
        <v>0</v>
      </c>
      <c r="H138" s="186" t="str">
        <f>Wyliczenia!G162</f>
        <v/>
      </c>
      <c r="I138" s="187" t="str">
        <f>Wyliczenia!H162</f>
        <v/>
      </c>
      <c r="J138" s="188" t="str">
        <f>Wyliczenia!I162</f>
        <v/>
      </c>
    </row>
    <row r="139" spans="1:13">
      <c r="A139" t="str">
        <f t="shared" si="88"/>
        <v>Badania przemysłowe</v>
      </c>
      <c r="B139" t="str">
        <f t="shared" si="90"/>
        <v>Zadanie 3</v>
      </c>
      <c r="C139" t="str">
        <f t="shared" si="90"/>
        <v>Koszty operacyjne i dodatkowe koszty ogólne</v>
      </c>
      <c r="D139" t="str">
        <f t="shared" si="90"/>
        <v>Usługi zewnętrzne</v>
      </c>
      <c r="E139" s="49">
        <f>Wyliczenia!C163</f>
        <v>0</v>
      </c>
      <c r="F139" s="49">
        <f>Wyliczenia!D163</f>
        <v>0</v>
      </c>
      <c r="G139" s="49">
        <f>Wyliczenia!E163</f>
        <v>0</v>
      </c>
      <c r="H139" s="186" t="str">
        <f>Wyliczenia!G163</f>
        <v/>
      </c>
      <c r="I139" s="187" t="str">
        <f>Wyliczenia!H163</f>
        <v/>
      </c>
      <c r="J139" s="188" t="str">
        <f>Wyliczenia!I163</f>
        <v/>
      </c>
    </row>
    <row r="140" spans="1:13">
      <c r="A140" t="str">
        <f t="shared" si="88"/>
        <v>Badania przemysłowe</v>
      </c>
      <c r="B140" t="str">
        <f t="shared" si="90"/>
        <v>Zadania 4</v>
      </c>
      <c r="C140" t="str">
        <f t="shared" si="90"/>
        <v>Amortyzacja - Aparatura i sprzęt</v>
      </c>
      <c r="D140" t="str">
        <f t="shared" si="90"/>
        <v>Amortyzacja</v>
      </c>
      <c r="E140" s="49">
        <f>Wyliczenia!C164</f>
        <v>0</v>
      </c>
      <c r="F140" s="49">
        <f>Wyliczenia!D164</f>
        <v>0</v>
      </c>
      <c r="G140" s="49">
        <f>Wyliczenia!E164</f>
        <v>0</v>
      </c>
      <c r="H140" s="186" t="str">
        <f>Wyliczenia!G164</f>
        <v/>
      </c>
      <c r="I140" s="187" t="str">
        <f>Wyliczenia!H164</f>
        <v/>
      </c>
      <c r="J140" s="188" t="str">
        <f>Wyliczenia!I164</f>
        <v/>
      </c>
    </row>
    <row r="141" spans="1:13">
      <c r="A141" t="str">
        <f t="shared" si="88"/>
        <v>Badania przemysłowe</v>
      </c>
      <c r="B141" t="str">
        <f t="shared" si="90"/>
        <v>Zadanie 5</v>
      </c>
      <c r="C141" t="str">
        <f t="shared" si="90"/>
        <v>Amortyzacja - Budynki</v>
      </c>
      <c r="D141" t="str">
        <f t="shared" si="90"/>
        <v>Amortyzacja</v>
      </c>
      <c r="E141" s="49">
        <f>Wyliczenia!C165</f>
        <v>0</v>
      </c>
      <c r="F141" s="49">
        <f>Wyliczenia!D165</f>
        <v>0</v>
      </c>
      <c r="G141" s="49">
        <f>Wyliczenia!E165</f>
        <v>0</v>
      </c>
      <c r="H141" s="186" t="str">
        <f>Wyliczenia!G165</f>
        <v/>
      </c>
      <c r="I141" s="187" t="str">
        <f>Wyliczenia!H165</f>
        <v/>
      </c>
      <c r="J141" s="188" t="str">
        <f>Wyliczenia!I165</f>
        <v/>
      </c>
    </row>
    <row r="142" spans="1:13">
      <c r="A142" t="str">
        <f t="shared" si="88"/>
        <v>Badania przemysłowe</v>
      </c>
      <c r="B142" t="str">
        <f t="shared" si="90"/>
        <v>Zadanie 6</v>
      </c>
      <c r="C142" t="str">
        <f t="shared" si="90"/>
        <v>Wartości niematerialne i prawne dla B+R</v>
      </c>
      <c r="D142" t="str">
        <f t="shared" si="90"/>
        <v>Wartości niematerialne i prawne</v>
      </c>
      <c r="E142" s="49">
        <f>Wyliczenia!C166</f>
        <v>0</v>
      </c>
      <c r="F142" s="49">
        <f>Wyliczenia!D166</f>
        <v>0</v>
      </c>
      <c r="G142" s="49">
        <f>Wyliczenia!E166</f>
        <v>0</v>
      </c>
      <c r="H142" s="186" t="str">
        <f>Wyliczenia!G166</f>
        <v/>
      </c>
      <c r="I142" s="187" t="str">
        <f>Wyliczenia!H166</f>
        <v/>
      </c>
      <c r="J142" s="188" t="str">
        <f>Wyliczenia!I166</f>
        <v/>
      </c>
    </row>
    <row r="143" spans="1:13">
      <c r="A143" t="str">
        <f t="shared" ref="A143:D143" si="91">A119</f>
        <v>Prace rozwojowe</v>
      </c>
      <c r="B143" t="str">
        <f t="shared" si="91"/>
        <v>Zadanie 1</v>
      </c>
      <c r="C143" t="str">
        <f t="shared" si="91"/>
        <v>Personel projektu</v>
      </c>
      <c r="D143" t="str">
        <f t="shared" si="91"/>
        <v>Personel projektu</v>
      </c>
      <c r="E143" s="49">
        <f>Wyliczenia!C167</f>
        <v>0</v>
      </c>
      <c r="F143" s="49">
        <f>Wyliczenia!D167</f>
        <v>0</v>
      </c>
      <c r="G143" s="49">
        <f>Wyliczenia!E167</f>
        <v>0</v>
      </c>
      <c r="H143" s="186" t="str">
        <f>Wyliczenia!G167</f>
        <v/>
      </c>
      <c r="I143" s="187" t="str">
        <f>Wyliczenia!H167</f>
        <v/>
      </c>
      <c r="J143" s="188" t="str">
        <f>Wyliczenia!I167</f>
        <v/>
      </c>
    </row>
    <row r="144" spans="1:13">
      <c r="A144" t="str">
        <f t="shared" ref="A144:D144" si="92">A120</f>
        <v>Prace rozwojowe</v>
      </c>
      <c r="B144" t="str">
        <f t="shared" si="92"/>
        <v>Zadania 2</v>
      </c>
      <c r="C144" t="str">
        <f t="shared" si="92"/>
        <v>Podwykonastwo</v>
      </c>
      <c r="D144" t="str">
        <f t="shared" si="92"/>
        <v>Usługi zewnętrzne</v>
      </c>
      <c r="E144" s="49">
        <f>Wyliczenia!C168</f>
        <v>0</v>
      </c>
      <c r="F144" s="49">
        <f>Wyliczenia!D168</f>
        <v>0</v>
      </c>
      <c r="G144" s="49">
        <f>Wyliczenia!E168</f>
        <v>0</v>
      </c>
      <c r="H144" s="186" t="str">
        <f>Wyliczenia!G168</f>
        <v/>
      </c>
      <c r="I144" s="187" t="str">
        <f>Wyliczenia!H168</f>
        <v/>
      </c>
      <c r="J144" s="188" t="str">
        <f>Wyliczenia!I168</f>
        <v/>
      </c>
    </row>
    <row r="145" spans="1:13">
      <c r="A145" t="str">
        <f t="shared" ref="A145:D145" si="93">A121</f>
        <v>Prace rozwojowe</v>
      </c>
      <c r="B145" t="str">
        <f t="shared" si="93"/>
        <v>Zadanie 3</v>
      </c>
      <c r="C145" t="str">
        <f t="shared" si="93"/>
        <v>Koszty operacyjne i dodatkowe koszty ogólne</v>
      </c>
      <c r="D145" t="str">
        <f t="shared" si="93"/>
        <v>Usługi zewnętrzne</v>
      </c>
      <c r="E145" s="49">
        <f>Wyliczenia!C169</f>
        <v>0</v>
      </c>
      <c r="F145" s="49">
        <f>Wyliczenia!D169</f>
        <v>0</v>
      </c>
      <c r="G145" s="49">
        <f>Wyliczenia!E169</f>
        <v>0</v>
      </c>
      <c r="H145" s="186" t="str">
        <f>Wyliczenia!G169</f>
        <v/>
      </c>
      <c r="I145" s="187" t="str">
        <f>Wyliczenia!H169</f>
        <v/>
      </c>
      <c r="J145" s="188" t="str">
        <f>Wyliczenia!I169</f>
        <v/>
      </c>
    </row>
    <row r="146" spans="1:13">
      <c r="A146" t="str">
        <f t="shared" ref="A146:D146" si="94">A122</f>
        <v>Prace rozwojowe</v>
      </c>
      <c r="B146" t="str">
        <f t="shared" si="94"/>
        <v>Zadania 4</v>
      </c>
      <c r="C146" t="str">
        <f t="shared" si="94"/>
        <v>Amortyzacja - Aparatura i sprzęt</v>
      </c>
      <c r="D146" t="str">
        <f t="shared" si="94"/>
        <v>Amortyzacja</v>
      </c>
      <c r="E146" s="49">
        <f>Wyliczenia!C170</f>
        <v>0</v>
      </c>
      <c r="F146" s="49">
        <f>Wyliczenia!D170</f>
        <v>0</v>
      </c>
      <c r="G146" s="49">
        <f>Wyliczenia!E170</f>
        <v>0</v>
      </c>
      <c r="H146" s="186" t="str">
        <f>Wyliczenia!G170</f>
        <v/>
      </c>
      <c r="I146" s="187" t="str">
        <f>Wyliczenia!H170</f>
        <v/>
      </c>
      <c r="J146" s="188" t="str">
        <f>Wyliczenia!I170</f>
        <v/>
      </c>
    </row>
    <row r="147" spans="1:13">
      <c r="A147" t="str">
        <f t="shared" ref="A147:D147" si="95">A123</f>
        <v>Prace rozwojowe</v>
      </c>
      <c r="B147" t="str">
        <f t="shared" si="95"/>
        <v>Zadanie 5</v>
      </c>
      <c r="C147" t="str">
        <f t="shared" si="95"/>
        <v>Amortyzacja - Budynki</v>
      </c>
      <c r="D147" t="str">
        <f t="shared" si="95"/>
        <v>Amortyzacja</v>
      </c>
      <c r="E147" s="49">
        <f>Wyliczenia!C171</f>
        <v>0</v>
      </c>
      <c r="F147" s="49">
        <f>Wyliczenia!D171</f>
        <v>0</v>
      </c>
      <c r="G147" s="49">
        <f>Wyliczenia!E171</f>
        <v>0</v>
      </c>
      <c r="H147" s="186" t="str">
        <f>Wyliczenia!G171</f>
        <v/>
      </c>
      <c r="I147" s="187" t="str">
        <f>Wyliczenia!H171</f>
        <v/>
      </c>
      <c r="J147" s="188" t="str">
        <f>Wyliczenia!I171</f>
        <v/>
      </c>
    </row>
    <row r="148" spans="1:13">
      <c r="A148" t="str">
        <f t="shared" ref="A148:D148" si="96">A124</f>
        <v>Prace rozwojowe</v>
      </c>
      <c r="B148" t="str">
        <f t="shared" si="96"/>
        <v>Zadanie 6</v>
      </c>
      <c r="C148" t="str">
        <f t="shared" si="96"/>
        <v>Wartości niematerialne i prawne dla B+R</v>
      </c>
      <c r="D148" t="str">
        <f t="shared" si="96"/>
        <v>Wartości niematerialne i prawne</v>
      </c>
      <c r="E148" s="49">
        <f>Wyliczenia!C172</f>
        <v>0</v>
      </c>
      <c r="F148" s="49">
        <f>Wyliczenia!D172</f>
        <v>0</v>
      </c>
      <c r="G148" s="49">
        <f>Wyliczenia!E172</f>
        <v>0</v>
      </c>
      <c r="H148" s="186" t="str">
        <f>Wyliczenia!G172</f>
        <v/>
      </c>
      <c r="I148" s="187" t="str">
        <f>Wyliczenia!H172</f>
        <v/>
      </c>
      <c r="J148" s="188" t="str">
        <f>Wyliczenia!I172</f>
        <v/>
      </c>
    </row>
    <row r="149" spans="1:13">
      <c r="A149" t="str">
        <f t="shared" ref="A149:D149" si="97">A125</f>
        <v>Infrastruktura B+R</v>
      </c>
      <c r="B149" t="str">
        <f t="shared" si="97"/>
        <v>Zadanie 7</v>
      </c>
      <c r="C149" t="str">
        <f t="shared" si="97"/>
        <v>Środki trwałe/Dostawy</v>
      </c>
      <c r="D149" t="str">
        <f t="shared" si="97"/>
        <v>Środki trwałe/Dostawy</v>
      </c>
      <c r="E149" s="49">
        <f>Wyliczenia!C173</f>
        <v>0</v>
      </c>
      <c r="F149" s="49">
        <f>Wyliczenia!D173</f>
        <v>0</v>
      </c>
      <c r="G149" s="49">
        <f>Wyliczenia!E173</f>
        <v>0</v>
      </c>
      <c r="H149" s="186" t="str">
        <f>Wyliczenia!G173</f>
        <v/>
      </c>
      <c r="I149" s="187" t="str">
        <f>Wyliczenia!H173</f>
        <v/>
      </c>
      <c r="J149" s="188" t="str">
        <f>Wyliczenia!I173</f>
        <v/>
      </c>
    </row>
    <row r="150" spans="1:13">
      <c r="A150" t="str">
        <f t="shared" ref="A150:D150" si="98">A126</f>
        <v>Infrastruktura B+R</v>
      </c>
      <c r="B150" t="str">
        <f t="shared" si="98"/>
        <v>Zadanie 8</v>
      </c>
      <c r="C150" t="str">
        <f t="shared" si="98"/>
        <v>Wartości niematerialne i prawne</v>
      </c>
      <c r="D150" t="str">
        <f t="shared" si="98"/>
        <v>Wartości niematerialne i prawne</v>
      </c>
      <c r="E150" s="49">
        <f>Wyliczenia!C174</f>
        <v>0</v>
      </c>
      <c r="F150" s="49">
        <f>Wyliczenia!D174</f>
        <v>0</v>
      </c>
      <c r="G150" s="49">
        <f>Wyliczenia!E174</f>
        <v>0</v>
      </c>
      <c r="H150" s="186" t="str">
        <f>Wyliczenia!G174</f>
        <v/>
      </c>
      <c r="I150" s="187" t="str">
        <f>Wyliczenia!H174</f>
        <v/>
      </c>
      <c r="J150" s="188" t="str">
        <f>Wyliczenia!I174</f>
        <v/>
      </c>
    </row>
    <row r="151" spans="1:13">
      <c r="A151" t="str">
        <f t="shared" ref="A151:D151" si="99">A127</f>
        <v>działania uzupełniające</v>
      </c>
      <c r="B151" t="str">
        <f t="shared" si="99"/>
        <v>Zadanie 9</v>
      </c>
      <c r="C151" t="str">
        <f t="shared" si="99"/>
        <v>Prace przedwdrożeniowe</v>
      </c>
      <c r="D151" t="str">
        <f t="shared" si="99"/>
        <v>Usługi zewnętrzne</v>
      </c>
      <c r="E151" s="49">
        <f>Wyliczenia!C175</f>
        <v>0</v>
      </c>
      <c r="F151" s="49">
        <f>Wyliczenia!D175</f>
        <v>0</v>
      </c>
      <c r="G151" s="49">
        <f>Wyliczenia!E175</f>
        <v>0</v>
      </c>
      <c r="H151" s="186"/>
      <c r="I151" s="187" t="str">
        <f>Wyliczenia!H175</f>
        <v/>
      </c>
      <c r="J151" s="188"/>
    </row>
    <row r="152" spans="1:13">
      <c r="A152" t="str">
        <f t="shared" ref="A152:D152" si="100">A128</f>
        <v>działania uzupełniające</v>
      </c>
      <c r="B152" t="str">
        <f t="shared" si="100"/>
        <v>Zadanie 10</v>
      </c>
      <c r="C152" t="str">
        <f t="shared" si="100"/>
        <v>Działania w zakresie cyfryzacji</v>
      </c>
      <c r="D152" t="str">
        <f t="shared" si="100"/>
        <v>Usługi zewnętrzne</v>
      </c>
      <c r="E152" s="49">
        <f>Wyliczenia!C176</f>
        <v>0</v>
      </c>
      <c r="F152" s="49">
        <f>Wyliczenia!D176</f>
        <v>0</v>
      </c>
      <c r="G152" s="49">
        <f>Wyliczenia!E176</f>
        <v>0</v>
      </c>
      <c r="H152" s="186"/>
      <c r="I152" s="187" t="str">
        <f>Wyliczenia!H176</f>
        <v/>
      </c>
      <c r="J152" s="188"/>
    </row>
    <row r="153" spans="1:13">
      <c r="A153" t="str">
        <f t="shared" ref="A153:D154" si="101">A129</f>
        <v>działania uzupełniające</v>
      </c>
      <c r="B153" t="str">
        <f t="shared" si="101"/>
        <v>Zadanie 11</v>
      </c>
      <c r="C153" t="str">
        <f t="shared" si="101"/>
        <v>Podnoszenie kwalifikacji kadr</v>
      </c>
      <c r="D153" t="str">
        <f t="shared" si="101"/>
        <v>Usługi zewnętrzne</v>
      </c>
      <c r="E153" s="49">
        <f>Wyliczenia!C177</f>
        <v>0</v>
      </c>
      <c r="F153" s="49">
        <f>Wyliczenia!D177</f>
        <v>0</v>
      </c>
      <c r="G153" s="49">
        <f>Wyliczenia!E177</f>
        <v>0</v>
      </c>
      <c r="H153" s="186"/>
      <c r="I153" s="187" t="str">
        <f>Wyliczenia!H177</f>
        <v/>
      </c>
      <c r="J153" s="188"/>
    </row>
    <row r="154" spans="1:13">
      <c r="A154" t="str">
        <f t="shared" si="101"/>
        <v>działania uzupełniające</v>
      </c>
      <c r="B154" t="str">
        <f t="shared" si="101"/>
        <v>Zadanie 12</v>
      </c>
      <c r="C154" t="str">
        <f t="shared" si="101"/>
        <v>Dokumentacja projektowa</v>
      </c>
      <c r="D154" t="str">
        <f t="shared" si="101"/>
        <v>Usługi zewnętrzne</v>
      </c>
      <c r="E154" s="49">
        <f>Wyliczenia!C178</f>
        <v>0</v>
      </c>
      <c r="F154" s="49">
        <f>Wyliczenia!D178</f>
        <v>0</v>
      </c>
      <c r="G154" s="49">
        <f>Wyliczenia!E178</f>
        <v>0</v>
      </c>
      <c r="H154" s="186"/>
      <c r="I154" s="187" t="str">
        <f>Wyliczenia!H178</f>
        <v/>
      </c>
      <c r="J154" s="188"/>
    </row>
    <row r="155" spans="1:13">
      <c r="A155" t="str">
        <f t="shared" ref="A155:D155" si="102">A131</f>
        <v>koszty pośrednie</v>
      </c>
      <c r="B155" t="str">
        <f t="shared" si="102"/>
        <v>Zadanie 13</v>
      </c>
      <c r="C155" t="str">
        <f t="shared" si="102"/>
        <v>Koszty pośrednie</v>
      </c>
      <c r="D155" t="str">
        <f t="shared" si="102"/>
        <v>Koszty pośrednie</v>
      </c>
      <c r="E155" s="49">
        <f>Wyliczenia!C179</f>
        <v>0</v>
      </c>
      <c r="F155" s="49">
        <f>Wyliczenia!D179</f>
        <v>0</v>
      </c>
      <c r="G155" s="49">
        <f>Wyliczenia!E179</f>
        <v>0</v>
      </c>
      <c r="H155" s="186"/>
      <c r="I155" s="187" t="str">
        <f>Wyliczenia!H179</f>
        <v/>
      </c>
      <c r="J155" s="188" t="str">
        <f>Wyliczenia!I179</f>
        <v/>
      </c>
    </row>
    <row r="156" spans="1:13" ht="15" customHeight="1" thickBot="1">
      <c r="B156" s="11"/>
      <c r="C156" s="17"/>
      <c r="D156" s="17"/>
      <c r="E156" s="50"/>
      <c r="F156" s="50"/>
      <c r="G156" s="50"/>
      <c r="H156" s="297"/>
      <c r="I156" s="298"/>
      <c r="J156" s="299"/>
    </row>
    <row r="157" spans="1:13" ht="16.2" thickBot="1">
      <c r="B157" s="11"/>
      <c r="C157" s="45" t="s">
        <v>23</v>
      </c>
      <c r="D157" s="40"/>
      <c r="E157" s="46">
        <f>SUM(E137:E156)</f>
        <v>0</v>
      </c>
      <c r="F157" s="46">
        <f>SUM(F137:F156)</f>
        <v>0</v>
      </c>
      <c r="G157" s="46">
        <f>SUM(G137:G156)</f>
        <v>0</v>
      </c>
      <c r="H157" s="191">
        <f>SUM(H137:H155)</f>
        <v>0</v>
      </c>
      <c r="I157" s="192">
        <f t="shared" ref="I157:J157" si="103">SUM(I137:I155)</f>
        <v>0</v>
      </c>
      <c r="J157" s="193">
        <f t="shared" si="103"/>
        <v>0</v>
      </c>
      <c r="L157" s="184">
        <f>SUM(H157:K157)</f>
        <v>0</v>
      </c>
      <c r="M157" t="b">
        <f>L157=G157</f>
        <v>1</v>
      </c>
    </row>
  </sheetData>
  <sheetProtection algorithmName="SHA-512" hashValue="DZ3vJiTIKyt5sU/QUFwbhpIRWjEH6owhj/AvrT1hdxtuPkcZYPoK7sG0JbQJYosAhZSxrkDhvymsKFHOFEpiwQ==" saltValue="L0/CHootd1leqDNspkoBpA==" spinCount="100000" sheet="1" formatCells="0"/>
  <mergeCells count="6">
    <mergeCell ref="H135:J135"/>
    <mergeCell ref="H15:J15"/>
    <mergeCell ref="H39:J39"/>
    <mergeCell ref="H63:J63"/>
    <mergeCell ref="H87:J87"/>
    <mergeCell ref="H111:J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BCD0-1203-F24F-BAAC-60F7DBCF1A69}">
  <dimension ref="A3:AC179"/>
  <sheetViews>
    <sheetView workbookViewId="0">
      <selection activeCell="E87" sqref="E87"/>
    </sheetView>
  </sheetViews>
  <sheetFormatPr defaultColWidth="11.19921875" defaultRowHeight="15.6"/>
  <cols>
    <col min="2" max="2" width="32.5" customWidth="1"/>
    <col min="3" max="3" width="18" customWidth="1"/>
    <col min="4" max="4" width="23.69921875" customWidth="1"/>
    <col min="5" max="5" width="29.5" customWidth="1"/>
    <col min="6" max="6" width="13.69921875" customWidth="1"/>
    <col min="7" max="7" width="5.796875" customWidth="1"/>
    <col min="8" max="8" width="8.19921875" customWidth="1"/>
    <col min="9" max="9" width="15.5" customWidth="1"/>
    <col min="10" max="10" width="14.69921875" customWidth="1"/>
    <col min="11" max="11" width="13.5" bestFit="1" customWidth="1"/>
    <col min="12" max="13" width="5.796875" customWidth="1"/>
    <col min="14" max="16" width="16.19921875" customWidth="1"/>
    <col min="17" max="29" width="5.796875" customWidth="1"/>
  </cols>
  <sheetData>
    <row r="3" spans="2:16">
      <c r="D3" t="s">
        <v>89</v>
      </c>
      <c r="H3" t="s">
        <v>215</v>
      </c>
    </row>
    <row r="4" spans="2:16">
      <c r="D4" t="s">
        <v>155</v>
      </c>
      <c r="E4" t="s">
        <v>156</v>
      </c>
      <c r="F4" t="s">
        <v>157</v>
      </c>
      <c r="H4" t="s">
        <v>155</v>
      </c>
      <c r="I4" t="s">
        <v>156</v>
      </c>
      <c r="J4" t="s">
        <v>157</v>
      </c>
    </row>
    <row r="5" spans="2:16">
      <c r="C5" s="256" t="s">
        <v>214</v>
      </c>
      <c r="D5" s="257">
        <f>SUMIFS('Badania przemysłowe'!$H$20:$H$119,'Badania przemysłowe'!$E$20:$E$119,Wyliczenia!$D$3)</f>
        <v>0</v>
      </c>
      <c r="E5" s="257">
        <f>SUMIFS('Badania przemysłowe'!$I$20:$I$119,'Badania przemysłowe'!$E$20:$E$119,Wyliczenia!$D$3)</f>
        <v>0</v>
      </c>
      <c r="F5" s="257">
        <f>SUMIFS('Badania przemysłowe'!$J$20:$J$119,'Badania przemysłowe'!$E$20:$E$119,Wyliczenia!$D$3)</f>
        <v>0</v>
      </c>
      <c r="G5" s="258"/>
      <c r="H5" s="258">
        <f>'Badania przemysłowe'!H19-Wyliczenia!D5</f>
        <v>0</v>
      </c>
      <c r="I5" s="258">
        <f>'Badania przemysłowe'!I19-Wyliczenia!E5</f>
        <v>0</v>
      </c>
      <c r="J5" s="258">
        <f>'Badania przemysłowe'!J19-Wyliczenia!F5</f>
        <v>0</v>
      </c>
    </row>
    <row r="6" spans="2:16">
      <c r="C6" s="256" t="s">
        <v>216</v>
      </c>
      <c r="D6" s="257">
        <f>SUMIFS('Prace rozwojowe'!$H$20:$H$40,'Prace rozwojowe'!$E$20:$E$40,Wyliczenia!$D$3)</f>
        <v>0</v>
      </c>
      <c r="E6" s="257">
        <f>SUMIFS('Prace rozwojowe'!$I$20:$I$40,'Prace rozwojowe'!$E$20:$E$40,Wyliczenia!$D$3)</f>
        <v>0</v>
      </c>
      <c r="F6" s="257">
        <f>SUMIFS('Prace rozwojowe'!$I$20:$I$40,'Prace rozwojowe'!$E$20:$E$40,Wyliczenia!$D$3)</f>
        <v>0</v>
      </c>
      <c r="G6" s="258"/>
      <c r="H6" s="258">
        <f>'Prace rozwojowe'!H19-Wyliczenia!D6</f>
        <v>0</v>
      </c>
      <c r="I6" s="258">
        <f>'Prace rozwojowe'!I19-Wyliczenia!E6</f>
        <v>0</v>
      </c>
      <c r="J6" s="258">
        <f>'Prace rozwojowe'!J19-Wyliczenia!F6</f>
        <v>0</v>
      </c>
    </row>
    <row r="7" spans="2:16">
      <c r="C7" s="256" t="s">
        <v>117</v>
      </c>
      <c r="D7" s="259">
        <v>0</v>
      </c>
      <c r="E7" s="258">
        <v>0</v>
      </c>
      <c r="F7" s="258">
        <v>0</v>
      </c>
      <c r="G7" s="258"/>
      <c r="H7" s="258">
        <f>'Infrastruktura B+R'!H17</f>
        <v>0</v>
      </c>
      <c r="I7" s="258">
        <f>'Infrastruktura B+R'!I17</f>
        <v>0</v>
      </c>
      <c r="J7" s="258">
        <f>'Infrastruktura B+R'!J17</f>
        <v>0</v>
      </c>
    </row>
    <row r="8" spans="2:16">
      <c r="C8" s="256" t="s">
        <v>189</v>
      </c>
      <c r="D8" s="258">
        <f>SUMIFS('Działania uzupełniające'!$I$31:$I$130,'Działania uzupełniające'!$F$31:$F$130,Wyliczenia!$D$3)</f>
        <v>0</v>
      </c>
      <c r="E8" s="258">
        <f>SUMIFS('Działania uzupełniające'!$J$31:$J$130,'Działania uzupełniające'!$F$31:$F$130,Wyliczenia!$D$3)</f>
        <v>0</v>
      </c>
      <c r="F8" s="258">
        <f>SUMIFS('Działania uzupełniające'!$K$31:$K$130,'Działania uzupełniające'!$F$31:$F$130,Wyliczenia!$D$3)</f>
        <v>0</v>
      </c>
      <c r="H8" s="255">
        <f>'Działania uzupełniające'!I30-D8</f>
        <v>0</v>
      </c>
      <c r="I8" s="255">
        <f>'Działania uzupełniające'!J30-E8</f>
        <v>0</v>
      </c>
      <c r="J8" s="255">
        <f>'Działania uzupełniające'!K30-F8</f>
        <v>0</v>
      </c>
    </row>
    <row r="9" spans="2:16">
      <c r="C9" s="256" t="s">
        <v>30</v>
      </c>
      <c r="D9" s="258">
        <f>SUMIFS('Koszty pośrednie'!$H$20:$H$25,'Koszty pośrednie'!$E$20:$E$25,Wyliczenia!$D$3)</f>
        <v>0</v>
      </c>
      <c r="E9" s="258">
        <f>SUMIFS('Koszty pośrednie'!$I$20:$I$25,'Koszty pośrednie'!$E$20:$E$25,Wyliczenia!$D$3)</f>
        <v>0</v>
      </c>
      <c r="F9" s="258">
        <f>SUMIFS('Koszty pośrednie'!$J$20:$J$25,'Koszty pośrednie'!$E$20:$E$25,Wyliczenia!$D$3)</f>
        <v>0</v>
      </c>
      <c r="H9" s="255">
        <f>'Koszty pośrednie'!H19-Wyliczenia!D9</f>
        <v>0</v>
      </c>
      <c r="I9" s="255">
        <f>'Koszty pośrednie'!I19-Wyliczenia!E9</f>
        <v>0</v>
      </c>
      <c r="J9" s="255">
        <f>'Koszty pośrednie'!J19-Wyliczenia!F9</f>
        <v>0</v>
      </c>
    </row>
    <row r="10" spans="2:16">
      <c r="D10" s="260">
        <f>SUM(D5:D9)</f>
        <v>0</v>
      </c>
      <c r="E10" s="260">
        <f>SUM(E5:E9)</f>
        <v>0</v>
      </c>
      <c r="F10" s="260">
        <f>SUM(F5:F9)</f>
        <v>0</v>
      </c>
      <c r="H10" s="260">
        <f>SUM(H5:H9)</f>
        <v>0</v>
      </c>
      <c r="I10" s="260">
        <f>SUM(I5:I9)</f>
        <v>0</v>
      </c>
      <c r="J10" s="260">
        <f>SUM(J5:J9)</f>
        <v>0</v>
      </c>
    </row>
    <row r="11" spans="2:16">
      <c r="H11" s="255">
        <f>D10+H10</f>
        <v>0</v>
      </c>
      <c r="I11" s="255">
        <f>E10+I10</f>
        <v>0</v>
      </c>
      <c r="J11" s="255">
        <f>F10+J10</f>
        <v>0</v>
      </c>
    </row>
    <row r="12" spans="2:16">
      <c r="B12" t="s">
        <v>26</v>
      </c>
    </row>
    <row r="13" spans="2:16">
      <c r="B13" t="s">
        <v>27</v>
      </c>
      <c r="C13" s="256"/>
    </row>
    <row r="14" spans="2:16">
      <c r="B14" t="s">
        <v>121</v>
      </c>
    </row>
    <row r="15" spans="2:16">
      <c r="C15" t="s">
        <v>26</v>
      </c>
      <c r="H15" t="s">
        <v>49</v>
      </c>
      <c r="N15" t="s">
        <v>313</v>
      </c>
    </row>
    <row r="16" spans="2:16">
      <c r="D16" t="s">
        <v>155</v>
      </c>
      <c r="E16" t="s">
        <v>156</v>
      </c>
      <c r="F16" t="s">
        <v>157</v>
      </c>
      <c r="I16" t="s">
        <v>155</v>
      </c>
      <c r="J16" t="s">
        <v>156</v>
      </c>
      <c r="K16" t="s">
        <v>157</v>
      </c>
      <c r="N16" t="s">
        <v>155</v>
      </c>
      <c r="O16" t="s">
        <v>156</v>
      </c>
      <c r="P16" t="s">
        <v>157</v>
      </c>
    </row>
    <row r="17" spans="2:18" ht="15" customHeight="1">
      <c r="B17" t="s">
        <v>312</v>
      </c>
      <c r="C17" s="256" t="s">
        <v>214</v>
      </c>
      <c r="D17">
        <f>SUMIFS('Badania przemysłowe'!$H$20:$H$119,'Badania przemysłowe'!$F$20:$F$119,Wyliczenia!$B$12)</f>
        <v>0</v>
      </c>
      <c r="E17">
        <f>SUMIFS('Badania przemysłowe'!$I$20:$I$119,'Badania przemysłowe'!$F$20:$F$119,Wyliczenia!$B$12)</f>
        <v>0</v>
      </c>
      <c r="F17">
        <f>SUMIFS('Badania przemysłowe'!$J$20:$J$119,'Badania przemysłowe'!$F$20:$F$119,Wyliczenia!$B$12)</f>
        <v>0</v>
      </c>
      <c r="G17" t="s">
        <v>312</v>
      </c>
      <c r="H17" s="256" t="s">
        <v>214</v>
      </c>
      <c r="I17">
        <f>SUMIFS('Badania przemysłowe'!$H$20:$H$119,'Badania przemysłowe'!$F$20:$F$119,Wyliczenia!$B$13)</f>
        <v>0</v>
      </c>
      <c r="J17">
        <f>SUMIFS('Badania przemysłowe'!$I$20:$I$119,'Badania przemysłowe'!$F$20:$F$119,Wyliczenia!$B$13)</f>
        <v>0</v>
      </c>
      <c r="K17">
        <f>SUMIFS('Badania przemysłowe'!$J$20:$J$119,'Badania przemysłowe'!$F$20:$F$119,Wyliczenia!$B$13)</f>
        <v>0</v>
      </c>
      <c r="L17" t="s">
        <v>312</v>
      </c>
      <c r="M17" s="256" t="s">
        <v>214</v>
      </c>
      <c r="N17">
        <f>SUMIFS('Badania przemysłowe'!$H$20:$H$119,'Badania przemysłowe'!$F$20:$F$119,Wyliczenia!$B$14)</f>
        <v>0</v>
      </c>
      <c r="O17">
        <f>SUMIFS('Badania przemysłowe'!$I$20:$I$119,'Badania przemysłowe'!$F$20:$F$119,Wyliczenia!$B$14)</f>
        <v>0</v>
      </c>
      <c r="P17">
        <f>SUMIFS('Badania przemysłowe'!$J$20:$J$119,'Badania przemysłowe'!$F$20:$F$119,Wyliczenia!$B$14)</f>
        <v>0</v>
      </c>
    </row>
    <row r="18" spans="2:18">
      <c r="B18" t="s">
        <v>312</v>
      </c>
      <c r="C18" s="256" t="s">
        <v>216</v>
      </c>
      <c r="D18">
        <f>SUMIFS('Prace rozwojowe'!$H$20:$H$119,'Prace rozwojowe'!$F$20:$F$119,Wyliczenia!$B$12)</f>
        <v>0</v>
      </c>
      <c r="E18">
        <f>SUMIFS('Prace rozwojowe'!$I$20:$I$119,'Prace rozwojowe'!$F$20:$F$119,Wyliczenia!$B$12)</f>
        <v>0</v>
      </c>
      <c r="F18">
        <f>SUMIFS('Prace rozwojowe'!$J$20:$J$119,'Prace rozwojowe'!$F$20:$F$119,Wyliczenia!$B$12)</f>
        <v>0</v>
      </c>
      <c r="G18" t="s">
        <v>312</v>
      </c>
      <c r="H18" s="256" t="s">
        <v>216</v>
      </c>
      <c r="I18">
        <f>SUMIFS('Prace rozwojowe'!$H$20:$H$119,'Prace rozwojowe'!$F$20:$F$119,Wyliczenia!$B$13)</f>
        <v>0</v>
      </c>
      <c r="J18">
        <f>SUMIFS('Prace rozwojowe'!$I$20:$I$119,'Prace rozwojowe'!$F$20:$F$119,Wyliczenia!$B$13)</f>
        <v>0</v>
      </c>
      <c r="K18">
        <f>SUMIFS('Prace rozwojowe'!$J$20:$J$119,'Prace rozwojowe'!$F$20:$F$119,Wyliczenia!$B$13)</f>
        <v>0</v>
      </c>
      <c r="L18" t="s">
        <v>312</v>
      </c>
      <c r="M18" s="256" t="s">
        <v>216</v>
      </c>
      <c r="N18">
        <f>SUMIFS('Prace rozwojowe'!$H$20:$H$119,'Prace rozwojowe'!$F$20:$F$119,Wyliczenia!$B$14)</f>
        <v>0</v>
      </c>
      <c r="O18">
        <f>SUMIFS('Prace rozwojowe'!$I$20:$I$119,'Prace rozwojowe'!$F$20:$F$119,Wyliczenia!$B$14)</f>
        <v>0</v>
      </c>
      <c r="P18">
        <f>SUMIFS('Prace rozwojowe'!$J$20:$J$119,'Prace rozwojowe'!$F$20:$F$119,Wyliczenia!$B$14)</f>
        <v>0</v>
      </c>
    </row>
    <row r="19" spans="2:18">
      <c r="B19" t="s">
        <v>172</v>
      </c>
      <c r="C19" s="256" t="s">
        <v>117</v>
      </c>
      <c r="D19">
        <f>SUMIFS('Infrastruktura B+R'!$H$18:$H$119,'Infrastruktura B+R'!$F$18:$F$119,Wyliczenia!$B$12)</f>
        <v>0</v>
      </c>
      <c r="E19">
        <f>SUMIFS('Infrastruktura B+R'!$I$18:$I$119,'Infrastruktura B+R'!$F$18:$F$119,Wyliczenia!$B$12)</f>
        <v>0</v>
      </c>
      <c r="F19">
        <f>SUMIFS('Infrastruktura B+R'!$J$18:$J$119,'Infrastruktura B+R'!$F$18:$F$119,Wyliczenia!$B$12)</f>
        <v>0</v>
      </c>
      <c r="G19" t="s">
        <v>172</v>
      </c>
      <c r="H19" s="256" t="s">
        <v>117</v>
      </c>
      <c r="I19">
        <f>SUMIFS('Infrastruktura B+R'!$H$18:$H$119,'Infrastruktura B+R'!$F$18:$F$119,Wyliczenia!$B$13)</f>
        <v>0</v>
      </c>
      <c r="J19">
        <f>SUMIFS('Infrastruktura B+R'!$I$18:$I$119,'Infrastruktura B+R'!$F$18:$F$119,Wyliczenia!$B$13)</f>
        <v>0</v>
      </c>
      <c r="K19">
        <f>SUMIFS('Infrastruktura B+R'!$J$18:$J$119,'Infrastruktura B+R'!$F$18:$F$119,Wyliczenia!$B$13)</f>
        <v>0</v>
      </c>
      <c r="M19" s="256"/>
    </row>
    <row r="20" spans="2:18">
      <c r="C20" s="256"/>
      <c r="G20" t="s">
        <v>49</v>
      </c>
      <c r="H20" s="256" t="s">
        <v>189</v>
      </c>
      <c r="I20" s="255">
        <f>'Działania uzupełniające'!I30</f>
        <v>0</v>
      </c>
      <c r="J20" s="255">
        <f>'Działania uzupełniające'!J30</f>
        <v>0</v>
      </c>
      <c r="K20" s="255">
        <f>'Działania uzupełniające'!K30</f>
        <v>0</v>
      </c>
      <c r="L20" s="255"/>
      <c r="M20" s="256"/>
    </row>
    <row r="21" spans="2:18">
      <c r="C21" s="256"/>
      <c r="G21" t="s">
        <v>49</v>
      </c>
      <c r="H21" s="256" t="s">
        <v>30</v>
      </c>
      <c r="I21" s="255">
        <f>SUMIFS('Koszty pośrednie'!$H$20:$H$25,'Koszty pośrednie'!$F$20:$F$25,Wyliczenia!$B$13)</f>
        <v>0</v>
      </c>
      <c r="J21" s="255">
        <f>SUMIFS('Koszty pośrednie'!$I$20:$I$25,'Koszty pośrednie'!$F$20:$F$25,Wyliczenia!$B$13)</f>
        <v>0</v>
      </c>
      <c r="K21" s="255">
        <f>SUMIFS('Koszty pośrednie'!$J$20:$J$25,'Koszty pośrednie'!$F$20:$F$25,Wyliczenia!$B$13)</f>
        <v>0</v>
      </c>
      <c r="L21" t="s">
        <v>313</v>
      </c>
      <c r="M21" s="256" t="s">
        <v>30</v>
      </c>
      <c r="N21" s="255">
        <f>SUMIFS('Koszty pośrednie'!$H$20:$H$25,'Koszty pośrednie'!$F$20:$F$25,Wyliczenia!$B$14)</f>
        <v>0</v>
      </c>
      <c r="O21" s="255">
        <f>SUMIFS('Koszty pośrednie'!$I$20:$I$25,'Koszty pośrednie'!$F$20:$F$25,Wyliczenia!$B$14)</f>
        <v>0</v>
      </c>
      <c r="P21" s="255">
        <f>SUMIFS('Koszty pośrednie'!$J$20:$J$25,'Koszty pośrednie'!$F$20:$F$25,Wyliczenia!$B$14)</f>
        <v>0</v>
      </c>
    </row>
    <row r="22" spans="2:18">
      <c r="B22" s="276"/>
      <c r="C22" s="276"/>
      <c r="D22" s="276">
        <f>SUM(D17:D21)</f>
        <v>0</v>
      </c>
      <c r="E22" s="276">
        <f>SUM(E17:E21)</f>
        <v>0</v>
      </c>
      <c r="F22" s="276">
        <f>SUM(F17:F21)</f>
        <v>0</v>
      </c>
      <c r="G22" s="276"/>
      <c r="H22" s="276"/>
      <c r="I22" s="276">
        <f>SUM(I17:I21)</f>
        <v>0</v>
      </c>
      <c r="J22" s="276">
        <f>SUM(J17:J21)</f>
        <v>0</v>
      </c>
      <c r="K22" s="276">
        <f>SUM(K17:K21)</f>
        <v>0</v>
      </c>
      <c r="L22" s="276"/>
      <c r="M22" s="276"/>
      <c r="N22" s="276">
        <f>SUM(N17:N21)</f>
        <v>0</v>
      </c>
      <c r="O22" s="276">
        <f>SUM(O17:O21)</f>
        <v>0</v>
      </c>
      <c r="P22" s="276">
        <f>SUM(P17:P21)</f>
        <v>0</v>
      </c>
    </row>
    <row r="24" spans="2:18">
      <c r="C24" t="s">
        <v>314</v>
      </c>
      <c r="D24">
        <f>D22+I22+N22</f>
        <v>0</v>
      </c>
      <c r="E24">
        <f>E22+J22+O22</f>
        <v>0</v>
      </c>
      <c r="F24">
        <f>F22+K22+P22</f>
        <v>0</v>
      </c>
    </row>
    <row r="25" spans="2:18">
      <c r="D25" s="277">
        <f>'Dane Wnioskodawcy'!G54</f>
        <v>0</v>
      </c>
      <c r="E25" s="277">
        <f>'Dane Wnioskodawcy'!H54</f>
        <v>0</v>
      </c>
      <c r="F25" s="277">
        <f>'Dane Wnioskodawcy'!I54</f>
        <v>0</v>
      </c>
    </row>
    <row r="26" spans="2:18">
      <c r="D26" s="277" t="b">
        <f>D24=D25</f>
        <v>1</v>
      </c>
      <c r="E26" s="277" t="b">
        <f>E24=E25</f>
        <v>1</v>
      </c>
      <c r="F26" s="277" t="b">
        <f>F24=F25</f>
        <v>1</v>
      </c>
    </row>
    <row r="27" spans="2:18" ht="22.95" customHeight="1"/>
    <row r="28" spans="2:18" ht="22.95" customHeight="1"/>
    <row r="29" spans="2:18" ht="22.95" customHeight="1"/>
    <row r="30" spans="2:18" ht="22.95" customHeight="1"/>
    <row r="31" spans="2:18" ht="22.95" customHeight="1"/>
    <row r="32" spans="2:18" ht="22.95" customHeight="1">
      <c r="B32" t="s">
        <v>155</v>
      </c>
      <c r="J32" t="s">
        <v>156</v>
      </c>
      <c r="R32" t="s">
        <v>315</v>
      </c>
    </row>
    <row r="33" spans="2:9" ht="22.95" customHeight="1"/>
    <row r="42" spans="2:9">
      <c r="B42" t="s">
        <v>89</v>
      </c>
    </row>
    <row r="46" spans="2:9">
      <c r="B46" s="256" t="s">
        <v>214</v>
      </c>
    </row>
    <row r="47" spans="2:9">
      <c r="B47" s="256"/>
      <c r="C47" t="s">
        <v>155</v>
      </c>
      <c r="D47" t="s">
        <v>156</v>
      </c>
      <c r="E47" t="s">
        <v>157</v>
      </c>
    </row>
    <row r="48" spans="2:9">
      <c r="B48" s="295">
        <f>'Dane Wnioskodawcy'!K10</f>
        <v>0</v>
      </c>
      <c r="C48" s="11" t="str">
        <f>'Badania przemysłowe'!F2</f>
        <v/>
      </c>
      <c r="D48" t="str">
        <f>C48</f>
        <v/>
      </c>
      <c r="E48" t="str">
        <f>D48</f>
        <v/>
      </c>
      <c r="G48" t="s">
        <v>26</v>
      </c>
      <c r="H48" t="s">
        <v>27</v>
      </c>
      <c r="I48" t="s">
        <v>121</v>
      </c>
    </row>
    <row r="49" spans="1:9">
      <c r="A49" s="256" t="s">
        <v>214</v>
      </c>
      <c r="B49" t="str">
        <f>'Badania przemysłowe'!B2</f>
        <v>Personel projektu</v>
      </c>
      <c r="C49">
        <f>SUMIFS('Badania przemysłowe'!$H$20:$H$119,'Badania przemysłowe'!$D$20:$D$119,Wyliczenia!C$48,'Badania przemysłowe'!$C$20:$C$119,Wyliczenia!$B49)</f>
        <v>0</v>
      </c>
      <c r="D49">
        <f>SUMIFS('Badania przemysłowe'!$I$20:$I$119,'Badania przemysłowe'!$D$20:$D$119,Wyliczenia!D$48,'Badania przemysłowe'!$C$20:$C$119,Wyliczenia!$B49)</f>
        <v>0</v>
      </c>
      <c r="E49">
        <f>SUMIFS('Badania przemysłowe'!$J$20:$J$119,'Badania przemysłowe'!$D$20:$D$119,Wyliczenia!C$48,'Badania przemysłowe'!$C$20:$C$119,Wyliczenia!$B49)</f>
        <v>0</v>
      </c>
      <c r="G49" t="str">
        <f>IF(SUMIFS('Badania przemysłowe'!$J$20:$J$119,'Badania przemysłowe'!$D$20:$D$119,Wyliczenia!C$48,'Badania przemysłowe'!$C$20:$C$119,Wyliczenia!$B49,'Badania przemysłowe'!$F$20:$F$119,Wyliczenia!G$48)=0,"",SUMIFS('Badania przemysłowe'!$J$20:$J$119,'Badania przemysłowe'!$D$20:$D$119,Wyliczenia!C$48,'Badania przemysłowe'!$C$20:$C$119,Wyliczenia!$B49,'Badania przemysłowe'!$F$20:$F$119,Wyliczenia!G$48))</f>
        <v/>
      </c>
      <c r="H49" t="str">
        <f>IF(SUMIFS('Badania przemysłowe'!$J$20:$J$119,'Badania przemysłowe'!$D$20:$D$119,Wyliczenia!C$48,'Badania przemysłowe'!$C$20:$C$119,Wyliczenia!$B49,'Badania przemysłowe'!$F$20:$F$119,Wyliczenia!H$48)=0,"",SUMIFS('Badania przemysłowe'!$J$20:$J$119,'Badania przemysłowe'!$D$20:$D$119,Wyliczenia!C$48,'Badania przemysłowe'!$C$20:$C$119,Wyliczenia!$B49,'Badania przemysłowe'!$F$20:$F$119,Wyliczenia!H$48))</f>
        <v/>
      </c>
      <c r="I49" t="str">
        <f>IF(SUMIFS('Badania przemysłowe'!$J$20:$J$119,'Badania przemysłowe'!$D$20:$D$119,Wyliczenia!C$48,'Badania przemysłowe'!$C$20:$C$119,Wyliczenia!$B49,'Badania przemysłowe'!$F$20:$F$119,Wyliczenia!I$48)=0,"",SUMIFS('Badania przemysłowe'!$J$20:$J$119,'Badania przemysłowe'!$D$20:$D$119,Wyliczenia!C$48,'Badania przemysłowe'!$C$20:$C$119,Wyliczenia!$B49,'Badania przemysłowe'!$F$20:$F$119,Wyliczenia!I$48))</f>
        <v/>
      </c>
    </row>
    <row r="50" spans="1:9">
      <c r="A50" s="256" t="s">
        <v>214</v>
      </c>
      <c r="B50" t="str">
        <f>'Badania przemysłowe'!B3</f>
        <v>Usługi zewnętrzne - podwykonastwo</v>
      </c>
      <c r="C50">
        <f>SUMIFS('Badania przemysłowe'!$H$20:$H$119,'Badania przemysłowe'!$D$20:$D$119,Wyliczenia!C$48,'Badania przemysłowe'!$C$20:$C$119,Wyliczenia!$B50)</f>
        <v>0</v>
      </c>
      <c r="D50">
        <f>SUMIFS('Badania przemysłowe'!$I$20:$I$119,'Badania przemysłowe'!$D$20:$D$119,Wyliczenia!D$48,'Badania przemysłowe'!$C$20:$C$119,Wyliczenia!$B50)</f>
        <v>0</v>
      </c>
      <c r="E50">
        <f>SUMIFS('Badania przemysłowe'!$J$20:$J$119,'Badania przemysłowe'!$D$20:$D$119,Wyliczenia!C$48,'Badania przemysłowe'!$C$20:$C$119,Wyliczenia!$B50)</f>
        <v>0</v>
      </c>
      <c r="G50" t="str">
        <f>IF(SUMIFS('Badania przemysłowe'!$J$20:$J$119,'Badania przemysłowe'!$D$20:$D$119,Wyliczenia!C$48,'Badania przemysłowe'!$C$20:$C$119,Wyliczenia!$B50,'Badania przemysłowe'!$F$20:$F$119,Wyliczenia!G$48)=0,"",SUMIFS('Badania przemysłowe'!$J$20:$J$119,'Badania przemysłowe'!$D$20:$D$119,Wyliczenia!C$48,'Badania przemysłowe'!$C$20:$C$119,Wyliczenia!$B50,'Badania przemysłowe'!$F$20:$F$119,Wyliczenia!G$48))</f>
        <v/>
      </c>
      <c r="H50" t="str">
        <f>IF(SUMIFS('Badania przemysłowe'!$J$20:$J$119,'Badania przemysłowe'!$D$20:$D$119,Wyliczenia!C$48,'Badania przemysłowe'!$C$20:$C$119,Wyliczenia!$B50,'Badania przemysłowe'!$F$20:$F$119,Wyliczenia!H$48)=0,"",SUMIFS('Badania przemysłowe'!$J$20:$J$119,'Badania przemysłowe'!$D$20:$D$119,Wyliczenia!C$48,'Badania przemysłowe'!$C$20:$C$119,Wyliczenia!$B50,'Badania przemysłowe'!$F$20:$F$119,Wyliczenia!H$48))</f>
        <v/>
      </c>
      <c r="I50" t="str">
        <f>IF(SUMIFS('Badania przemysłowe'!$J$20:$J$119,'Badania przemysłowe'!$D$20:$D$119,Wyliczenia!C$48,'Badania przemysłowe'!$C$20:$C$119,Wyliczenia!$B50,'Badania przemysłowe'!$F$20:$F$119,Wyliczenia!I$48)=0,"",SUMIFS('Badania przemysłowe'!$J$20:$J$119,'Badania przemysłowe'!$D$20:$D$119,Wyliczenia!C$48,'Badania przemysłowe'!$C$20:$C$119,Wyliczenia!$B50,'Badania przemysłowe'!$F$20:$F$119,Wyliczenia!I$48))</f>
        <v/>
      </c>
    </row>
    <row r="51" spans="1:9">
      <c r="A51" s="256" t="s">
        <v>214</v>
      </c>
      <c r="B51" t="str">
        <f>'Badania przemysłowe'!B4</f>
        <v>Usługi zewnętrzne - koszty operacyjne i dodatkowe koszty ogólne</v>
      </c>
      <c r="C51">
        <f>SUMIFS('Badania przemysłowe'!$H$20:$H$119,'Badania przemysłowe'!$D$20:$D$119,Wyliczenia!C$48,'Badania przemysłowe'!$C$20:$C$119,Wyliczenia!$B51)</f>
        <v>0</v>
      </c>
      <c r="D51">
        <f>SUMIFS('Badania przemysłowe'!$I$20:$I$119,'Badania przemysłowe'!$D$20:$D$119,Wyliczenia!D$48,'Badania przemysłowe'!$C$20:$C$119,Wyliczenia!$B51)</f>
        <v>0</v>
      </c>
      <c r="E51">
        <f>SUMIFS('Badania przemysłowe'!$J$20:$J$119,'Badania przemysłowe'!$D$20:$D$119,Wyliczenia!C$48,'Badania przemysłowe'!$C$20:$C$119,Wyliczenia!$B51)</f>
        <v>0</v>
      </c>
      <c r="G51" t="str">
        <f>IF(SUMIFS('Badania przemysłowe'!$J$20:$J$119,'Badania przemysłowe'!$D$20:$D$119,Wyliczenia!C$48,'Badania przemysłowe'!$C$20:$C$119,Wyliczenia!$B51,'Badania przemysłowe'!$F$20:$F$119,Wyliczenia!G$48)=0,"",SUMIFS('Badania przemysłowe'!$J$20:$J$119,'Badania przemysłowe'!$D$20:$D$119,Wyliczenia!C$48,'Badania przemysłowe'!$C$20:$C$119,Wyliczenia!$B51,'Badania przemysłowe'!$F$20:$F$119,Wyliczenia!G$48))</f>
        <v/>
      </c>
      <c r="H51" t="str">
        <f>IF(SUMIFS('Badania przemysłowe'!$J$20:$J$119,'Badania przemysłowe'!$D$20:$D$119,Wyliczenia!C$48,'Badania przemysłowe'!$C$20:$C$119,Wyliczenia!$B51,'Badania przemysłowe'!$F$20:$F$119,Wyliczenia!H$48)=0,"",SUMIFS('Badania przemysłowe'!$J$20:$J$119,'Badania przemysłowe'!$D$20:$D$119,Wyliczenia!C$48,'Badania przemysłowe'!$C$20:$C$119,Wyliczenia!$B51,'Badania przemysłowe'!$F$20:$F$119,Wyliczenia!H$48))</f>
        <v/>
      </c>
      <c r="I51" t="str">
        <f>IF(SUMIFS('Badania przemysłowe'!$J$20:$J$119,'Badania przemysłowe'!$D$20:$D$119,Wyliczenia!C$48,'Badania przemysłowe'!$C$20:$C$119,Wyliczenia!$B51,'Badania przemysłowe'!$F$20:$F$119,Wyliczenia!I$48)=0,"",SUMIFS('Badania przemysłowe'!$J$20:$J$119,'Badania przemysłowe'!$D$20:$D$119,Wyliczenia!C$48,'Badania przemysłowe'!$C$20:$C$119,Wyliczenia!$B51,'Badania przemysłowe'!$F$20:$F$119,Wyliczenia!I$48))</f>
        <v/>
      </c>
    </row>
    <row r="52" spans="1:9">
      <c r="A52" s="256" t="s">
        <v>214</v>
      </c>
      <c r="B52" t="str">
        <f>'Badania przemysłowe'!B5</f>
        <v>Amortyzacja - aparatura i sprzęt</v>
      </c>
      <c r="C52">
        <f>SUMIFS('Badania przemysłowe'!$H$20:$H$119,'Badania przemysłowe'!$D$20:$D$119,Wyliczenia!C$48,'Badania przemysłowe'!$C$20:$C$119,Wyliczenia!$B52)</f>
        <v>0</v>
      </c>
      <c r="D52">
        <f>SUMIFS('Badania przemysłowe'!$I$20:$I$119,'Badania przemysłowe'!$D$20:$D$119,Wyliczenia!D$48,'Badania przemysłowe'!$C$20:$C$119,Wyliczenia!$B52)</f>
        <v>0</v>
      </c>
      <c r="E52">
        <f>SUMIFS('Badania przemysłowe'!$J$20:$J$119,'Badania przemysłowe'!$D$20:$D$119,Wyliczenia!C$48,'Badania przemysłowe'!$C$20:$C$119,Wyliczenia!$B52)</f>
        <v>0</v>
      </c>
      <c r="G52" t="str">
        <f>IF(SUMIFS('Badania przemysłowe'!$J$20:$J$119,'Badania przemysłowe'!$D$20:$D$119,Wyliczenia!C$48,'Badania przemysłowe'!$C$20:$C$119,Wyliczenia!$B52,'Badania przemysłowe'!$F$20:$F$119,Wyliczenia!G$48)=0,"",SUMIFS('Badania przemysłowe'!$J$20:$J$119,'Badania przemysłowe'!$D$20:$D$119,Wyliczenia!C$48,'Badania przemysłowe'!$C$20:$C$119,Wyliczenia!$B52,'Badania przemysłowe'!$F$20:$F$119,Wyliczenia!G$48))</f>
        <v/>
      </c>
      <c r="H52" t="str">
        <f>IF(SUMIFS('Badania przemysłowe'!$J$20:$J$119,'Badania przemysłowe'!$D$20:$D$119,Wyliczenia!C$48,'Badania przemysłowe'!$C$20:$C$119,Wyliczenia!$B52,'Badania przemysłowe'!$F$20:$F$119,Wyliczenia!H$48)=0,"",SUMIFS('Badania przemysłowe'!$J$20:$J$119,'Badania przemysłowe'!$D$20:$D$119,Wyliczenia!C$48,'Badania przemysłowe'!$C$20:$C$119,Wyliczenia!$B52,'Badania przemysłowe'!$F$20:$F$119,Wyliczenia!H$48))</f>
        <v/>
      </c>
      <c r="I52" t="str">
        <f>IF(SUMIFS('Badania przemysłowe'!$J$20:$J$119,'Badania przemysłowe'!$D$20:$D$119,Wyliczenia!C$48,'Badania przemysłowe'!$C$20:$C$119,Wyliczenia!$B52,'Badania przemysłowe'!$F$20:$F$119,Wyliczenia!I$48)=0,"",SUMIFS('Badania przemysłowe'!$J$20:$J$119,'Badania przemysłowe'!$D$20:$D$119,Wyliczenia!C$48,'Badania przemysłowe'!$C$20:$C$119,Wyliczenia!$B52,'Badania przemysłowe'!$F$20:$F$119,Wyliczenia!I$48))</f>
        <v/>
      </c>
    </row>
    <row r="53" spans="1:9">
      <c r="A53" s="256" t="s">
        <v>214</v>
      </c>
      <c r="B53" t="str">
        <f>'Badania przemysłowe'!B6</f>
        <v>Amortyzacja - budynki</v>
      </c>
      <c r="C53">
        <f>SUMIFS('Badania przemysłowe'!$H$20:$H$119,'Badania przemysłowe'!$D$20:$D$119,Wyliczenia!C$48,'Badania przemysłowe'!$C$20:$C$119,Wyliczenia!$B53)</f>
        <v>0</v>
      </c>
      <c r="D53">
        <f>SUMIFS('Badania przemysłowe'!$I$20:$I$119,'Badania przemysłowe'!$D$20:$D$119,Wyliczenia!D$48,'Badania przemysłowe'!$C$20:$C$119,Wyliczenia!$B53)</f>
        <v>0</v>
      </c>
      <c r="E53">
        <f>SUMIFS('Badania przemysłowe'!$J$20:$J$119,'Badania przemysłowe'!$D$20:$D$119,Wyliczenia!C$48,'Badania przemysłowe'!$C$20:$C$119,Wyliczenia!$B53)</f>
        <v>0</v>
      </c>
      <c r="G53" t="str">
        <f>IF(SUMIFS('Badania przemysłowe'!$J$20:$J$119,'Badania przemysłowe'!$D$20:$D$119,Wyliczenia!C$48,'Badania przemysłowe'!$C$20:$C$119,Wyliczenia!$B53,'Badania przemysłowe'!$F$20:$F$119,Wyliczenia!G$48)=0,"",SUMIFS('Badania przemysłowe'!$J$20:$J$119,'Badania przemysłowe'!$D$20:$D$119,Wyliczenia!C$48,'Badania przemysłowe'!$C$20:$C$119,Wyliczenia!$B53,'Badania przemysłowe'!$F$20:$F$119,Wyliczenia!G$48))</f>
        <v/>
      </c>
      <c r="H53" t="str">
        <f>IF(SUMIFS('Badania przemysłowe'!$J$20:$J$119,'Badania przemysłowe'!$D$20:$D$119,Wyliczenia!C$48,'Badania przemysłowe'!$C$20:$C$119,Wyliczenia!$B53,'Badania przemysłowe'!$F$20:$F$119,Wyliczenia!H$48)=0,"",SUMIFS('Badania przemysłowe'!$J$20:$J$119,'Badania przemysłowe'!$D$20:$D$119,Wyliczenia!C$48,'Badania przemysłowe'!$C$20:$C$119,Wyliczenia!$B53,'Badania przemysłowe'!$F$20:$F$119,Wyliczenia!H$48))</f>
        <v/>
      </c>
      <c r="I53" t="str">
        <f>IF(SUMIFS('Badania przemysłowe'!$J$20:$J$119,'Badania przemysłowe'!$D$20:$D$119,Wyliczenia!C$48,'Badania przemysłowe'!$C$20:$C$119,Wyliczenia!$B53,'Badania przemysłowe'!$F$20:$F$119,Wyliczenia!I$48)=0,"",SUMIFS('Badania przemysłowe'!$J$20:$J$119,'Badania przemysłowe'!$D$20:$D$119,Wyliczenia!C$48,'Badania przemysłowe'!$C$20:$C$119,Wyliczenia!$B53,'Badania przemysłowe'!$F$20:$F$119,Wyliczenia!I$48))</f>
        <v/>
      </c>
    </row>
    <row r="54" spans="1:9">
      <c r="A54" s="256" t="s">
        <v>214</v>
      </c>
      <c r="B54" t="str">
        <f>'Badania przemysłowe'!B7</f>
        <v>Wartości niematerialne i prawne dla B+R</v>
      </c>
      <c r="C54">
        <f>SUMIFS('Badania przemysłowe'!$H$20:$H$119,'Badania przemysłowe'!$D$20:$D$119,Wyliczenia!C$48,'Badania przemysłowe'!$C$20:$C$119,Wyliczenia!$B54)</f>
        <v>0</v>
      </c>
      <c r="D54">
        <f>SUMIFS('Badania przemysłowe'!$I$20:$I$119,'Badania przemysłowe'!$D$20:$D$119,Wyliczenia!D$48,'Badania przemysłowe'!$C$20:$C$119,Wyliczenia!$B54)</f>
        <v>0</v>
      </c>
      <c r="E54">
        <f>SUMIFS('Badania przemysłowe'!$J$20:$J$119,'Badania przemysłowe'!$D$20:$D$119,Wyliczenia!C$48,'Badania przemysłowe'!$C$20:$C$119,Wyliczenia!$B54)</f>
        <v>0</v>
      </c>
      <c r="G54" t="str">
        <f>IF(SUMIFS('Badania przemysłowe'!$J$20:$J$119,'Badania przemysłowe'!$D$20:$D$119,Wyliczenia!C$48,'Badania przemysłowe'!$C$20:$C$119,Wyliczenia!$B54,'Badania przemysłowe'!$F$20:$F$119,Wyliczenia!G$48)=0,"",SUMIFS('Badania przemysłowe'!$J$20:$J$119,'Badania przemysłowe'!$D$20:$D$119,Wyliczenia!C$48,'Badania przemysłowe'!$C$20:$C$119,Wyliczenia!$B54,'Badania przemysłowe'!$F$20:$F$119,Wyliczenia!G$48))</f>
        <v/>
      </c>
      <c r="H54" t="str">
        <f>IF(SUMIFS('Badania przemysłowe'!$J$20:$J$119,'Badania przemysłowe'!$D$20:$D$119,Wyliczenia!C$48,'Badania przemysłowe'!$C$20:$C$119,Wyliczenia!$B54,'Badania przemysłowe'!$F$20:$F$119,Wyliczenia!H$48)=0,"",SUMIFS('Badania przemysłowe'!$J$20:$J$119,'Badania przemysłowe'!$D$20:$D$119,Wyliczenia!C$48,'Badania przemysłowe'!$C$20:$C$119,Wyliczenia!$B54,'Badania przemysłowe'!$F$20:$F$119,Wyliczenia!H$48))</f>
        <v/>
      </c>
      <c r="I54" t="str">
        <f>IF(SUMIFS('Badania przemysłowe'!$J$20:$J$119,'Badania przemysłowe'!$D$20:$D$119,Wyliczenia!C$48,'Badania przemysłowe'!$C$20:$C$119,Wyliczenia!$B54,'Badania przemysłowe'!$F$20:$F$119,Wyliczenia!I$48)=0,"",SUMIFS('Badania przemysłowe'!$J$20:$J$119,'Badania przemysłowe'!$D$20:$D$119,Wyliczenia!C$48,'Badania przemysłowe'!$C$20:$C$119,Wyliczenia!$B54,'Badania przemysłowe'!$F$20:$F$119,Wyliczenia!I$48))</f>
        <v/>
      </c>
    </row>
    <row r="55" spans="1:9">
      <c r="A55" s="279" t="s">
        <v>216</v>
      </c>
      <c r="B55" t="str">
        <f>B49</f>
        <v>Personel projektu</v>
      </c>
      <c r="C55">
        <f>SUMIFS('Prace rozwojowe'!$H$20:$H$119,'Prace rozwojowe'!$D$20:$D$119,Wyliczenia!C$48,'Prace rozwojowe'!$C$20:$C$119,Wyliczenia!$B55)</f>
        <v>0</v>
      </c>
      <c r="D55">
        <f>SUMIFS('Prace rozwojowe'!$I$20:$I$119,'Prace rozwojowe'!$D$20:$D$119,Wyliczenia!C$48,'Prace rozwojowe'!$C$20:$C$119,Wyliczenia!$B55)</f>
        <v>0</v>
      </c>
      <c r="E55">
        <f>SUMIFS('Prace rozwojowe'!$J$20:$J$119,'Prace rozwojowe'!$D$20:$D$119,Wyliczenia!C$48,'Prace rozwojowe'!$C$20:$C$119,Wyliczenia!$B55)</f>
        <v>0</v>
      </c>
      <c r="G55" t="str">
        <f>IF(SUMIFS('Prace rozwojowe'!$J$20:$J$119,'Prace rozwojowe'!$D$20:$D$119,Wyliczenia!C$48,'Prace rozwojowe'!$C$20:$C$119,Wyliczenia!$B55,'Prace rozwojowe'!$F$20:$F$119,Wyliczenia!G$48)=0,"",SUMIFS('Prace rozwojowe'!$J$20:$J$119,'Prace rozwojowe'!$D$20:$D$119,Wyliczenia!C$48,'Prace rozwojowe'!$C$20:$C$119,Wyliczenia!$B55,'Prace rozwojowe'!$F$20:$F$119,Wyliczenia!G$48))</f>
        <v/>
      </c>
      <c r="H55" t="str">
        <f>IF(SUMIFS('Prace rozwojowe'!$J$20:$J$119,'Prace rozwojowe'!$D$20:$D$119,Wyliczenia!C$48,'Prace rozwojowe'!$C$20:$C$119,Wyliczenia!$B55,'Prace rozwojowe'!$F$20:$F$119,Wyliczenia!H$48)=0,"",SUMIFS('Prace rozwojowe'!$J$20:$J$119,'Prace rozwojowe'!$D$20:$D$119,Wyliczenia!C$48,'Prace rozwojowe'!$C$20:$C$119,Wyliczenia!$B55,'Prace rozwojowe'!$F$20:$F$119,Wyliczenia!H$48))</f>
        <v/>
      </c>
      <c r="I55" t="str">
        <f>IF(SUMIFS('Prace rozwojowe'!$J$20:$J$119,'Prace rozwojowe'!$D$20:$D$119,Wyliczenia!C$48,'Prace rozwojowe'!$C$20:$C$119,Wyliczenia!$B55,'Prace rozwojowe'!$F$20:$F$119,Wyliczenia!I$48)=0,"",SUMIFS('Prace rozwojowe'!$J$20:$J$119,'Prace rozwojowe'!$D$20:$D$119,Wyliczenia!C$48,'Prace rozwojowe'!$C$20:$C$119,Wyliczenia!$B55,'Prace rozwojowe'!$F$20:$F$119,Wyliczenia!I$48))</f>
        <v/>
      </c>
    </row>
    <row r="56" spans="1:9">
      <c r="A56" s="279" t="s">
        <v>216</v>
      </c>
      <c r="B56" t="str">
        <f t="shared" ref="B56:B60" si="0">B50</f>
        <v>Usługi zewnętrzne - podwykonastwo</v>
      </c>
      <c r="C56">
        <f>SUMIFS('Prace rozwojowe'!$H$20:$H$119,'Prace rozwojowe'!$D$20:$D$119,Wyliczenia!C$48,'Prace rozwojowe'!$C$20:$C$119,Wyliczenia!$B56)</f>
        <v>0</v>
      </c>
      <c r="D56">
        <f>SUMIFS('Prace rozwojowe'!$I$20:$I$119,'Prace rozwojowe'!$D$20:$D$119,Wyliczenia!C$48,'Prace rozwojowe'!$C$20:$C$119,Wyliczenia!$B56)</f>
        <v>0</v>
      </c>
      <c r="E56">
        <f>SUMIFS('Prace rozwojowe'!$J$20:$J$119,'Prace rozwojowe'!$D$20:$D$119,Wyliczenia!C$48,'Prace rozwojowe'!$C$20:$C$119,Wyliczenia!$B56)</f>
        <v>0</v>
      </c>
      <c r="G56" t="str">
        <f>IF(SUMIFS('Prace rozwojowe'!$J$20:$J$119,'Prace rozwojowe'!$D$20:$D$119,Wyliczenia!C$48,'Prace rozwojowe'!$C$20:$C$119,Wyliczenia!$B56,'Prace rozwojowe'!$F$20:$F$119,Wyliczenia!G$48)=0,"",SUMIFS('Prace rozwojowe'!$J$20:$J$119,'Prace rozwojowe'!$D$20:$D$119,Wyliczenia!C$48,'Prace rozwojowe'!$C$20:$C$119,Wyliczenia!$B56,'Prace rozwojowe'!$F$20:$F$119,Wyliczenia!G$48))</f>
        <v/>
      </c>
      <c r="H56" t="str">
        <f>IF(SUMIFS('Prace rozwojowe'!$J$20:$J$119,'Prace rozwojowe'!$D$20:$D$119,Wyliczenia!C$48,'Prace rozwojowe'!$C$20:$C$119,Wyliczenia!$B56,'Prace rozwojowe'!$F$20:$F$119,Wyliczenia!H$48)=0,"",SUMIFS('Prace rozwojowe'!$J$20:$J$119,'Prace rozwojowe'!$D$20:$D$119,Wyliczenia!C$48,'Prace rozwojowe'!$C$20:$C$119,Wyliczenia!$B56,'Prace rozwojowe'!$F$20:$F$119,Wyliczenia!H$48))</f>
        <v/>
      </c>
      <c r="I56" t="str">
        <f>IF(SUMIFS('Prace rozwojowe'!$J$20:$J$119,'Prace rozwojowe'!$D$20:$D$119,Wyliczenia!C$48,'Prace rozwojowe'!$C$20:$C$119,Wyliczenia!$B56,'Prace rozwojowe'!$F$20:$F$119,Wyliczenia!I$48)=0,"",SUMIFS('Prace rozwojowe'!$J$20:$J$119,'Prace rozwojowe'!$D$20:$D$119,Wyliczenia!C$48,'Prace rozwojowe'!$C$20:$C$119,Wyliczenia!$B56,'Prace rozwojowe'!$F$20:$F$119,Wyliczenia!I$48))</f>
        <v/>
      </c>
    </row>
    <row r="57" spans="1:9">
      <c r="A57" s="279" t="s">
        <v>216</v>
      </c>
      <c r="B57" t="str">
        <f t="shared" si="0"/>
        <v>Usługi zewnętrzne - koszty operacyjne i dodatkowe koszty ogólne</v>
      </c>
      <c r="C57">
        <f>SUMIFS('Prace rozwojowe'!$H$20:$H$119,'Prace rozwojowe'!$D$20:$D$119,Wyliczenia!C$48,'Prace rozwojowe'!$C$20:$C$119,Wyliczenia!$B57)</f>
        <v>0</v>
      </c>
      <c r="D57">
        <f>SUMIFS('Prace rozwojowe'!$I$20:$I$119,'Prace rozwojowe'!$D$20:$D$119,Wyliczenia!C$48,'Prace rozwojowe'!$C$20:$C$119,Wyliczenia!$B57)</f>
        <v>0</v>
      </c>
      <c r="E57">
        <f>SUMIFS('Prace rozwojowe'!$J$20:$J$119,'Prace rozwojowe'!$D$20:$D$119,Wyliczenia!C$48,'Prace rozwojowe'!$C$20:$C$119,Wyliczenia!$B57)</f>
        <v>0</v>
      </c>
      <c r="G57" t="str">
        <f>IF(SUMIFS('Prace rozwojowe'!$J$20:$J$119,'Prace rozwojowe'!$D$20:$D$119,Wyliczenia!C$48,'Prace rozwojowe'!$C$20:$C$119,Wyliczenia!$B57,'Prace rozwojowe'!$F$20:$F$119,Wyliczenia!G$48)=0,"",SUMIFS('Prace rozwojowe'!$J$20:$J$119,'Prace rozwojowe'!$D$20:$D$119,Wyliczenia!C$48,'Prace rozwojowe'!$C$20:$C$119,Wyliczenia!$B57,'Prace rozwojowe'!$F$20:$F$119,Wyliczenia!G$48))</f>
        <v/>
      </c>
      <c r="H57" t="str">
        <f>IF(SUMIFS('Prace rozwojowe'!$J$20:$J$119,'Prace rozwojowe'!$D$20:$D$119,Wyliczenia!C$48,'Prace rozwojowe'!$C$20:$C$119,Wyliczenia!$B57,'Prace rozwojowe'!$F$20:$F$119,Wyliczenia!H$48)=0,"",SUMIFS('Prace rozwojowe'!$J$20:$J$119,'Prace rozwojowe'!$D$20:$D$119,Wyliczenia!C$48,'Prace rozwojowe'!$C$20:$C$119,Wyliczenia!$B57,'Prace rozwojowe'!$F$20:$F$119,Wyliczenia!H$48))</f>
        <v/>
      </c>
      <c r="I57" t="str">
        <f>IF(SUMIFS('Prace rozwojowe'!$J$20:$J$119,'Prace rozwojowe'!$D$20:$D$119,Wyliczenia!C$48,'Prace rozwojowe'!$C$20:$C$119,Wyliczenia!$B57,'Prace rozwojowe'!$F$20:$F$119,Wyliczenia!I$48)=0,"",SUMIFS('Prace rozwojowe'!$J$20:$J$119,'Prace rozwojowe'!$D$20:$D$119,Wyliczenia!C$48,'Prace rozwojowe'!$C$20:$C$119,Wyliczenia!$B57,'Prace rozwojowe'!$F$20:$F$119,Wyliczenia!I$48))</f>
        <v/>
      </c>
    </row>
    <row r="58" spans="1:9">
      <c r="A58" s="279" t="s">
        <v>216</v>
      </c>
      <c r="B58" t="str">
        <f t="shared" si="0"/>
        <v>Amortyzacja - aparatura i sprzęt</v>
      </c>
      <c r="C58">
        <f>SUMIFS('Prace rozwojowe'!$H$20:$H$119,'Prace rozwojowe'!$D$20:$D$119,Wyliczenia!C$48,'Prace rozwojowe'!$C$20:$C$119,Wyliczenia!$B58)</f>
        <v>0</v>
      </c>
      <c r="D58">
        <f>SUMIFS('Prace rozwojowe'!$I$20:$I$119,'Prace rozwojowe'!$D$20:$D$119,Wyliczenia!C$48,'Prace rozwojowe'!$C$20:$C$119,Wyliczenia!$B58)</f>
        <v>0</v>
      </c>
      <c r="E58">
        <f>SUMIFS('Prace rozwojowe'!$J$20:$J$119,'Prace rozwojowe'!$D$20:$D$119,Wyliczenia!C$48,'Prace rozwojowe'!$C$20:$C$119,Wyliczenia!$B58)</f>
        <v>0</v>
      </c>
      <c r="G58" t="str">
        <f>IF(SUMIFS('Prace rozwojowe'!$J$20:$J$119,'Prace rozwojowe'!$D$20:$D$119,Wyliczenia!C$48,'Prace rozwojowe'!$C$20:$C$119,Wyliczenia!$B58,'Prace rozwojowe'!$F$20:$F$119,Wyliczenia!G$48)=0,"",SUMIFS('Prace rozwojowe'!$J$20:$J$119,'Prace rozwojowe'!$D$20:$D$119,Wyliczenia!C$48,'Prace rozwojowe'!$C$20:$C$119,Wyliczenia!$B58,'Prace rozwojowe'!$F$20:$F$119,Wyliczenia!G$48))</f>
        <v/>
      </c>
      <c r="H58" t="str">
        <f>IF(SUMIFS('Prace rozwojowe'!$J$20:$J$119,'Prace rozwojowe'!$D$20:$D$119,Wyliczenia!C$48,'Prace rozwojowe'!$C$20:$C$119,Wyliczenia!$B58,'Prace rozwojowe'!$F$20:$F$119,Wyliczenia!H$48)=0,"",SUMIFS('Prace rozwojowe'!$J$20:$J$119,'Prace rozwojowe'!$D$20:$D$119,Wyliczenia!C$48,'Prace rozwojowe'!$C$20:$C$119,Wyliczenia!$B58,'Prace rozwojowe'!$F$20:$F$119,Wyliczenia!H$48))</f>
        <v/>
      </c>
      <c r="I58" t="str">
        <f>IF(SUMIFS('Prace rozwojowe'!$J$20:$J$119,'Prace rozwojowe'!$D$20:$D$119,Wyliczenia!C$48,'Prace rozwojowe'!$C$20:$C$119,Wyliczenia!$B58,'Prace rozwojowe'!$F$20:$F$119,Wyliczenia!I$48)=0,"",SUMIFS('Prace rozwojowe'!$J$20:$J$119,'Prace rozwojowe'!$D$20:$D$119,Wyliczenia!C$48,'Prace rozwojowe'!$C$20:$C$119,Wyliczenia!$B58,'Prace rozwojowe'!$F$20:$F$119,Wyliczenia!I$48))</f>
        <v/>
      </c>
    </row>
    <row r="59" spans="1:9">
      <c r="A59" s="279" t="s">
        <v>216</v>
      </c>
      <c r="B59" t="str">
        <f t="shared" si="0"/>
        <v>Amortyzacja - budynki</v>
      </c>
      <c r="C59">
        <f>SUMIFS('Prace rozwojowe'!$H$20:$H$119,'Prace rozwojowe'!$D$20:$D$119,Wyliczenia!C$48,'Prace rozwojowe'!$C$20:$C$119,Wyliczenia!$B59)</f>
        <v>0</v>
      </c>
      <c r="D59">
        <f>SUMIFS('Prace rozwojowe'!$I$20:$I$119,'Prace rozwojowe'!$D$20:$D$119,Wyliczenia!C$48,'Prace rozwojowe'!$C$20:$C$119,Wyliczenia!$B59)</f>
        <v>0</v>
      </c>
      <c r="E59">
        <f>SUMIFS('Prace rozwojowe'!$J$20:$J$119,'Prace rozwojowe'!$D$20:$D$119,Wyliczenia!C$48,'Prace rozwojowe'!$C$20:$C$119,Wyliczenia!$B59)</f>
        <v>0</v>
      </c>
      <c r="G59" t="str">
        <f>IF(SUMIFS('Prace rozwojowe'!$J$20:$J$119,'Prace rozwojowe'!$D$20:$D$119,Wyliczenia!C$48,'Prace rozwojowe'!$C$20:$C$119,Wyliczenia!$B59,'Prace rozwojowe'!$F$20:$F$119,Wyliczenia!G$48)=0,"",SUMIFS('Prace rozwojowe'!$J$20:$J$119,'Prace rozwojowe'!$D$20:$D$119,Wyliczenia!C$48,'Prace rozwojowe'!$C$20:$C$119,Wyliczenia!$B59,'Prace rozwojowe'!$F$20:$F$119,Wyliczenia!G$48))</f>
        <v/>
      </c>
      <c r="H59" t="str">
        <f>IF(SUMIFS('Prace rozwojowe'!$J$20:$J$119,'Prace rozwojowe'!$D$20:$D$119,Wyliczenia!C$48,'Prace rozwojowe'!$C$20:$C$119,Wyliczenia!$B59,'Prace rozwojowe'!$F$20:$F$119,Wyliczenia!H$48)=0,"",SUMIFS('Prace rozwojowe'!$J$20:$J$119,'Prace rozwojowe'!$D$20:$D$119,Wyliczenia!C$48,'Prace rozwojowe'!$C$20:$C$119,Wyliczenia!$B59,'Prace rozwojowe'!$F$20:$F$119,Wyliczenia!H$48))</f>
        <v/>
      </c>
      <c r="I59" t="str">
        <f>IF(SUMIFS('Prace rozwojowe'!$J$20:$J$119,'Prace rozwojowe'!$D$20:$D$119,Wyliczenia!C$48,'Prace rozwojowe'!$C$20:$C$119,Wyliczenia!$B59,'Prace rozwojowe'!$F$20:$F$119,Wyliczenia!I$48)=0,"",SUMIFS('Prace rozwojowe'!$J$20:$J$119,'Prace rozwojowe'!$D$20:$D$119,Wyliczenia!C$48,'Prace rozwojowe'!$C$20:$C$119,Wyliczenia!$B59,'Prace rozwojowe'!$F$20:$F$119,Wyliczenia!I$48))</f>
        <v/>
      </c>
    </row>
    <row r="60" spans="1:9">
      <c r="A60" s="279" t="s">
        <v>216</v>
      </c>
      <c r="B60" t="str">
        <f t="shared" si="0"/>
        <v>Wartości niematerialne i prawne dla B+R</v>
      </c>
      <c r="C60">
        <f>SUMIFS('Prace rozwojowe'!$H$20:$H$119,'Prace rozwojowe'!$D$20:$D$119,Wyliczenia!C$48,'Prace rozwojowe'!$C$20:$C$119,Wyliczenia!$B60)</f>
        <v>0</v>
      </c>
      <c r="D60">
        <f>SUMIFS('Prace rozwojowe'!$I$20:$I$119,'Prace rozwojowe'!$D$20:$D$119,Wyliczenia!C$48,'Prace rozwojowe'!$C$20:$C$119,Wyliczenia!$B60)</f>
        <v>0</v>
      </c>
      <c r="E60">
        <f>SUMIFS('Prace rozwojowe'!$J$20:$J$119,'Prace rozwojowe'!$D$20:$D$119,Wyliczenia!C$48,'Prace rozwojowe'!$C$20:$C$119,Wyliczenia!$B60)</f>
        <v>0</v>
      </c>
      <c r="G60" t="str">
        <f>IF(SUMIFS('Prace rozwojowe'!$J$20:$J$119,'Prace rozwojowe'!$D$20:$D$119,Wyliczenia!C$48,'Prace rozwojowe'!$C$20:$C$119,Wyliczenia!$B60,'Prace rozwojowe'!$F$20:$F$119,Wyliczenia!G$48)=0,"",SUMIFS('Prace rozwojowe'!$J$20:$J$119,'Prace rozwojowe'!$D$20:$D$119,Wyliczenia!C$48,'Prace rozwojowe'!$C$20:$C$119,Wyliczenia!$B60,'Prace rozwojowe'!$F$20:$F$119,Wyliczenia!G$48))</f>
        <v/>
      </c>
      <c r="H60" t="str">
        <f>IF(SUMIFS('Prace rozwojowe'!$J$20:$J$119,'Prace rozwojowe'!$D$20:$D$119,Wyliczenia!C$48,'Prace rozwojowe'!$C$20:$C$119,Wyliczenia!$B60,'Prace rozwojowe'!$F$20:$F$119,Wyliczenia!H$48)=0,"",SUMIFS('Prace rozwojowe'!$J$20:$J$119,'Prace rozwojowe'!$D$20:$D$119,Wyliczenia!C$48,'Prace rozwojowe'!$C$20:$C$119,Wyliczenia!$B60,'Prace rozwojowe'!$F$20:$F$119,Wyliczenia!H$48))</f>
        <v/>
      </c>
      <c r="I60" t="str">
        <f>IF(SUMIFS('Prace rozwojowe'!$J$20:$J$119,'Prace rozwojowe'!$D$20:$D$119,Wyliczenia!C$48,'Prace rozwojowe'!$C$20:$C$119,Wyliczenia!$B60,'Prace rozwojowe'!$F$20:$F$119,Wyliczenia!I$48)=0,"",SUMIFS('Prace rozwojowe'!$J$20:$J$119,'Prace rozwojowe'!$D$20:$D$119,Wyliczenia!C$48,'Prace rozwojowe'!$C$20:$C$119,Wyliczenia!$B60,'Prace rozwojowe'!$F$20:$F$119,Wyliczenia!I$48))</f>
        <v/>
      </c>
    </row>
    <row r="61" spans="1:9">
      <c r="A61" s="256" t="s">
        <v>117</v>
      </c>
      <c r="B61" t="str">
        <f>'Infrastruktura B+R'!B2</f>
        <v>Środki trwałe/Dostawy</v>
      </c>
      <c r="C61">
        <f>SUMIFS('Infrastruktura B+R'!$H$18:$H$117,'Infrastruktura B+R'!$D$18:$D$117,Wyliczenia!C$48,'Infrastruktura B+R'!$C$18:$C$117,Wyliczenia!$B61)</f>
        <v>0</v>
      </c>
      <c r="D61">
        <f>SUMIFS('Infrastruktura B+R'!$I$18:$I$117,'Infrastruktura B+R'!$D$18:$D$117,Wyliczenia!D$48,'Infrastruktura B+R'!$C$18:$C$117,Wyliczenia!$B61)</f>
        <v>0</v>
      </c>
      <c r="E61">
        <f>SUMIFS('Infrastruktura B+R'!$J$18:$J$117,'Infrastruktura B+R'!$D$18:$D$117,Wyliczenia!C$48,'Infrastruktura B+R'!$C$18:$C$117,Wyliczenia!$B61)</f>
        <v>0</v>
      </c>
      <c r="G61" t="str">
        <f>IF(SUMIFS('Infrastruktura B+R'!$J$18:$J$117,'Infrastruktura B+R'!$D$18:$D$117,Wyliczenia!C$48,'Infrastruktura B+R'!$C$18:$C$117,Wyliczenia!$B61,'Infrastruktura B+R'!$F$18:$F$117,Wyliczenia!G$48)=0,"",SUMIFS('Infrastruktura B+R'!$J$18:$J$117,'Infrastruktura B+R'!$D$18:$D$117,Wyliczenia!C$48,'Infrastruktura B+R'!$C$18:$C$117,Wyliczenia!$B61,'Infrastruktura B+R'!$F$18:$F$117,Wyliczenia!G$48))</f>
        <v/>
      </c>
      <c r="H61" t="str">
        <f>IF(SUMIFS('Infrastruktura B+R'!$J$18:$J$117,'Infrastruktura B+R'!$D$18:$D$117,Wyliczenia!C$48,'Infrastruktura B+R'!$C$18:$C$117,Wyliczenia!$B61,'Infrastruktura B+R'!$F$18:$F$117,Wyliczenia!H$48)=0,"",SUMIFS('Infrastruktura B+R'!$J$18:$J$117,'Infrastruktura B+R'!$D$18:$D$117,Wyliczenia!C$48,'Infrastruktura B+R'!$C$18:$C$117,Wyliczenia!$B61,'Infrastruktura B+R'!$F$18:$F$117,Wyliczenia!H$48))</f>
        <v/>
      </c>
      <c r="I61" t="str">
        <f>IF(SUMIFS('Infrastruktura B+R'!$J$18:$J$117,'Infrastruktura B+R'!$D$18:$D$117,Wyliczenia!C$48,'Infrastruktura B+R'!$C$18:$C$117,Wyliczenia!$B61,'Infrastruktura B+R'!$F$18:$F$117,Wyliczenia!I$48)=0,"",SUMIFS('Infrastruktura B+R'!$J$18:$J$117,'Infrastruktura B+R'!$D$18:$D$117,Wyliczenia!C$48,'Infrastruktura B+R'!$C$18:$C$117,Wyliczenia!$B61,'Infrastruktura B+R'!$F$18:$F$117,Wyliczenia!I$48))</f>
        <v/>
      </c>
    </row>
    <row r="62" spans="1:9">
      <c r="A62" s="256" t="s">
        <v>117</v>
      </c>
      <c r="B62" t="str">
        <f>'Infrastruktura B+R'!B3</f>
        <v>Wartości niematerialne i prawne</v>
      </c>
      <c r="C62">
        <f>SUMIFS('Infrastruktura B+R'!$H$18:$H$117,'Infrastruktura B+R'!$D$18:$D$117,Wyliczenia!C$48,'Infrastruktura B+R'!$C$18:$C$117,Wyliczenia!$B62)</f>
        <v>0</v>
      </c>
      <c r="D62">
        <f>SUMIFS('Infrastruktura B+R'!$I$18:$I$117,'Infrastruktura B+R'!$D$18:$D$117,Wyliczenia!D$48,'Infrastruktura B+R'!$C$18:$C$117,Wyliczenia!$B62)</f>
        <v>0</v>
      </c>
      <c r="E62">
        <f>SUMIFS('Infrastruktura B+R'!$J$18:$J$117,'Infrastruktura B+R'!$D$18:$D$117,Wyliczenia!C$48,'Infrastruktura B+R'!$C$18:$C$117,Wyliczenia!$B62)</f>
        <v>0</v>
      </c>
      <c r="G62" t="str">
        <f>IF(SUMIFS('Infrastruktura B+R'!$J$18:$J$117,'Infrastruktura B+R'!$D$18:$D$117,Wyliczenia!C$48,'Infrastruktura B+R'!$C$18:$C$117,Wyliczenia!$B62,'Infrastruktura B+R'!$F$18:$F$117,Wyliczenia!G$48)=0,"",SUMIFS('Infrastruktura B+R'!$J$18:$J$117,'Infrastruktura B+R'!$D$18:$D$117,Wyliczenia!C$48,'Infrastruktura B+R'!$C$18:$C$117,Wyliczenia!$B62,'Infrastruktura B+R'!$F$18:$F$117,Wyliczenia!G$48))</f>
        <v/>
      </c>
      <c r="H62" t="str">
        <f>IF(SUMIFS('Infrastruktura B+R'!$J$18:$J$117,'Infrastruktura B+R'!$D$18:$D$117,Wyliczenia!C$48,'Infrastruktura B+R'!$C$18:$C$117,Wyliczenia!$B62,'Infrastruktura B+R'!$F$18:$F$117,Wyliczenia!H$48)=0,"",SUMIFS('Infrastruktura B+R'!$J$18:$J$117,'Infrastruktura B+R'!$D$18:$D$117,Wyliczenia!C$48,'Infrastruktura B+R'!$C$18:$C$117,Wyliczenia!$B62,'Infrastruktura B+R'!$F$18:$F$117,Wyliczenia!H$48))</f>
        <v/>
      </c>
      <c r="I62" t="str">
        <f>IF(SUMIFS('Infrastruktura B+R'!$J$18:$J$117,'Infrastruktura B+R'!$D$18:$D$117,Wyliczenia!C$48,'Infrastruktura B+R'!$C$18:$C$117,Wyliczenia!$B62,'Infrastruktura B+R'!$F$18:$F$117,Wyliczenia!I$48)=0,"",SUMIFS('Infrastruktura B+R'!$J$18:$J$117,'Infrastruktura B+R'!$D$18:$D$117,Wyliczenia!C$48,'Infrastruktura B+R'!$C$18:$C$117,Wyliczenia!$B62,'Infrastruktura B+R'!$F$18:$F$117,Wyliczenia!I$48))</f>
        <v/>
      </c>
    </row>
    <row r="63" spans="1:9">
      <c r="A63" s="279" t="s">
        <v>189</v>
      </c>
      <c r="B63" t="str">
        <f>'Działania uzupełniające'!B2</f>
        <v>Prace przedwdrożeniowe</v>
      </c>
      <c r="C63">
        <f>SUMIFS('Działania uzupełniające'!$I$21:$I$120,'Działania uzupełniające'!$E$21:$E$120,Wyliczenia!C$48,'Działania uzupełniające'!$C$21:$C$120,Wyliczenia!$B63)</f>
        <v>0</v>
      </c>
      <c r="D63">
        <f>SUMIFS('Działania uzupełniające'!$J$21:$J$120,'Działania uzupełniające'!$E$21:$E$120,Wyliczenia!C$48,'Działania uzupełniające'!$C$21:$C$120,Wyliczenia!$B63)</f>
        <v>0</v>
      </c>
      <c r="E63">
        <f>SUMIFS('Działania uzupełniające'!$K$21:$K$120,'Działania uzupełniające'!$E$21:$E$120,Wyliczenia!C$48,'Działania uzupełniające'!$C$21:$C$120,Wyliczenia!$B63)</f>
        <v>0</v>
      </c>
      <c r="H63" t="str">
        <f>IF(E63=0,"",E63)</f>
        <v/>
      </c>
    </row>
    <row r="64" spans="1:9">
      <c r="A64" s="279" t="s">
        <v>189</v>
      </c>
      <c r="B64" t="str">
        <f>'Działania uzupełniające'!B3</f>
        <v>Działania w zakresie cyfryzacji</v>
      </c>
      <c r="C64">
        <f>SUMIFS('Działania uzupełniające'!$I$21:$I$120,'Działania uzupełniające'!$E$21:$E$120,Wyliczenia!C$48,'Działania uzupełniające'!$C$21:$C$120,Wyliczenia!$B64)</f>
        <v>0</v>
      </c>
      <c r="D64">
        <f>SUMIFS('Działania uzupełniające'!$J$21:$J$120,'Działania uzupełniające'!$E$21:$E$120,Wyliczenia!C$48,'Działania uzupełniające'!$C$21:$C$120,Wyliczenia!$B64)</f>
        <v>0</v>
      </c>
      <c r="E64">
        <f>SUMIFS('Działania uzupełniające'!$K$21:$K$120,'Działania uzupełniające'!$E$21:$E$120,Wyliczenia!C$48,'Działania uzupełniające'!$C$21:$C$120,Wyliczenia!$B64)</f>
        <v>0</v>
      </c>
      <c r="H64" t="str">
        <f t="shared" ref="H64:H65" si="1">IF(E64=0,"",E64)</f>
        <v/>
      </c>
    </row>
    <row r="65" spans="1:16">
      <c r="A65" s="279" t="s">
        <v>189</v>
      </c>
      <c r="B65" t="str">
        <f>'Działania uzupełniające'!B4</f>
        <v>Podnoszenie kwalifikacji kadr</v>
      </c>
      <c r="C65">
        <f>SUMIFS('Działania uzupełniające'!$I$21:$I$120,'Działania uzupełniające'!$E$21:$E$120,Wyliczenia!C$48,'Działania uzupełniające'!$C$21:$C$120,Wyliczenia!$B65)</f>
        <v>0</v>
      </c>
      <c r="D65">
        <f>SUMIFS('Działania uzupełniające'!$J$21:$J$120,'Działania uzupełniające'!$E$21:$E$120,Wyliczenia!C$48,'Działania uzupełniające'!$C$21:$C$120,Wyliczenia!$B65)</f>
        <v>0</v>
      </c>
      <c r="E65">
        <f>SUMIFS('Działania uzupełniające'!$K$21:$K$120,'Działania uzupełniające'!$E$21:$E$120,Wyliczenia!C$48,'Działania uzupełniające'!$C$21:$C$120,Wyliczenia!$B65)</f>
        <v>0</v>
      </c>
      <c r="H65" t="str">
        <f t="shared" si="1"/>
        <v/>
      </c>
    </row>
    <row r="66" spans="1:16">
      <c r="A66" s="279" t="s">
        <v>189</v>
      </c>
      <c r="B66" t="str">
        <f>'Działania uzupełniające'!B5</f>
        <v>Dokumentacja projektowa</v>
      </c>
      <c r="C66">
        <f>SUMIFS('Działania uzupełniające'!$I$21:$I$120,'Działania uzupełniające'!$E$21:$E$120,Wyliczenia!C$48,'Działania uzupełniające'!$C$21:$C$120,Wyliczenia!$B66)</f>
        <v>0</v>
      </c>
      <c r="D66">
        <f>SUMIFS('Działania uzupełniające'!$J$21:$J$120,'Działania uzupełniające'!$E$21:$E$120,Wyliczenia!C$48,'Działania uzupełniające'!$C$21:$C$120,Wyliczenia!$B66)</f>
        <v>0</v>
      </c>
      <c r="E66">
        <f>SUMIFS('Działania uzupełniające'!$K$21:$K$120,'Działania uzupełniające'!$E$21:$E$120,Wyliczenia!C$48,'Działania uzupełniające'!$C$21:$C$120,Wyliczenia!$B66)</f>
        <v>0</v>
      </c>
      <c r="H66" t="str">
        <f t="shared" ref="H66" si="2">IF(E66=0,"",E66)</f>
        <v/>
      </c>
    </row>
    <row r="67" spans="1:16">
      <c r="A67" s="256" t="s">
        <v>30</v>
      </c>
      <c r="B67" t="str">
        <f>'Koszty pośrednie'!B2</f>
        <v>Koszty pośrednie</v>
      </c>
      <c r="C67">
        <f>SUMIFS('Koszty pośrednie'!$H$20:$H$119,'Koszty pośrednie'!$D$20:$D$119,Wyliczenia!C$48,'Koszty pośrednie'!$C$20:$C$119,Wyliczenia!$B67)</f>
        <v>0</v>
      </c>
      <c r="D67">
        <f>SUMIFS('Koszty pośrednie'!$I$20:$I$119,'Koszty pośrednie'!$D$20:$D$119,Wyliczenia!D$48,'Koszty pośrednie'!$C$20:$C$119,Wyliczenia!$B67)</f>
        <v>0</v>
      </c>
      <c r="E67">
        <f>SUMIFS('Koszty pośrednie'!$J$20:$J$119,'Koszty pośrednie'!$D$20:$D$119,Wyliczenia!E$48,'Koszty pośrednie'!$C$20:$C$119,Wyliczenia!$B67)</f>
        <v>0</v>
      </c>
      <c r="G67" s="295"/>
      <c r="H67" s="295" t="str">
        <f>IF(E67=0,"",IF(B48=$B$42,"",E67))</f>
        <v/>
      </c>
      <c r="I67" s="295" t="str">
        <f>IF(E67=0,"",IF(B48=$B$42,E67,""))</f>
        <v/>
      </c>
    </row>
    <row r="72" spans="1:16">
      <c r="P72" t="s">
        <v>316</v>
      </c>
    </row>
    <row r="73" spans="1:16">
      <c r="B73" s="295">
        <f>'Dane Wnioskodawcy'!K11</f>
        <v>0</v>
      </c>
      <c r="C73" s="11" t="str">
        <f>'Badania przemysłowe'!F3</f>
        <v/>
      </c>
      <c r="D73" t="str">
        <f>C73</f>
        <v/>
      </c>
      <c r="E73" t="str">
        <f>D73</f>
        <v/>
      </c>
      <c r="G73" t="s">
        <v>26</v>
      </c>
      <c r="H73" t="s">
        <v>27</v>
      </c>
      <c r="I73" t="s">
        <v>121</v>
      </c>
    </row>
    <row r="74" spans="1:16">
      <c r="A74" s="256" t="s">
        <v>214</v>
      </c>
      <c r="B74" t="str">
        <f t="shared" ref="B74:B92" si="3">B49</f>
        <v>Personel projektu</v>
      </c>
      <c r="C74">
        <f>SUMIFS('Badania przemysłowe'!$H$20:$H$119,'Badania przemysłowe'!$D$20:$D$119,Wyliczenia!C$73,'Badania przemysłowe'!$C$20:$C$119,Wyliczenia!$B49)</f>
        <v>0</v>
      </c>
      <c r="D74">
        <f>SUMIFS('Badania przemysłowe'!$I$20:$I$119,'Badania przemysłowe'!$D$20:$D$119,Wyliczenia!C$73,'Badania przemysłowe'!$C$20:$C$119,Wyliczenia!$B49)</f>
        <v>0</v>
      </c>
      <c r="E74">
        <f>SUMIFS('Badania przemysłowe'!$J$20:$J$119,'Badania przemysłowe'!$D$20:$D$119,Wyliczenia!C$73,'Badania przemysłowe'!$C$20:$C$119,Wyliczenia!$B49)</f>
        <v>0</v>
      </c>
      <c r="G74" t="str">
        <f>IF(SUMIFS('Badania przemysłowe'!$J$20:$J$119,'Badania przemysłowe'!$D$20:$D$119,Wyliczenia!C$73,'Badania przemysłowe'!$C$20:$C$119,Wyliczenia!$B74,'Badania przemysłowe'!$F$20:$F$119,Wyliczenia!G$48)=0,"",SUMIFS('Badania przemysłowe'!$J$20:$J$119,'Badania przemysłowe'!$D$20:$D$119,Wyliczenia!C$73,'Badania przemysłowe'!$C$20:$C$119,Wyliczenia!$B74,'Badania przemysłowe'!$F$20:$F$119,Wyliczenia!G$48))</f>
        <v/>
      </c>
      <c r="H74" t="str">
        <f>IF(SUMIFS('Badania przemysłowe'!$J$20:$J$119,'Badania przemysłowe'!$D$20:$D$119,Wyliczenia!C$73,'Badania przemysłowe'!$C$20:$C$119,Wyliczenia!$B74,'Badania przemysłowe'!$F$20:$F$119,Wyliczenia!H$48)=0,"",SUMIFS('Badania przemysłowe'!$J$20:$J$119,'Badania przemysłowe'!$D$20:$D$119,Wyliczenia!C$73,'Badania przemysłowe'!$C$20:$C$119,Wyliczenia!$B74,'Badania przemysłowe'!$F$20:$F$119,Wyliczenia!H$48))</f>
        <v/>
      </c>
      <c r="I74" t="str">
        <f>IF(SUMIFS('Badania przemysłowe'!$J$20:$J$119,'Badania przemysłowe'!$D$20:$D$119,Wyliczenia!C$73,'Badania przemysłowe'!$C$20:$C$119,Wyliczenia!$B74,'Badania przemysłowe'!$F$20:$F$119,Wyliczenia!I$48)=0,"",SUMIFS('Badania przemysłowe'!$J$20:$J$119,'Badania przemysłowe'!$D$20:$D$119,Wyliczenia!C$73,'Badania przemysłowe'!$C$20:$C$119,Wyliczenia!$B74,'Badania przemysłowe'!$F$20:$F$119,Wyliczenia!I$48))</f>
        <v/>
      </c>
    </row>
    <row r="75" spans="1:16">
      <c r="A75" s="256" t="s">
        <v>214</v>
      </c>
      <c r="B75" t="str">
        <f t="shared" si="3"/>
        <v>Usługi zewnętrzne - podwykonastwo</v>
      </c>
      <c r="C75">
        <f>SUMIFS('Badania przemysłowe'!$H$20:$H$119,'Badania przemysłowe'!$D$20:$D$119,Wyliczenia!C$73,'Badania przemysłowe'!$C$20:$C$119,Wyliczenia!$B50)</f>
        <v>0</v>
      </c>
      <c r="D75">
        <f>SUMIFS('Badania przemysłowe'!$I$20:$I$119,'Badania przemysłowe'!$D$20:$D$119,Wyliczenia!C$73,'Badania przemysłowe'!$C$20:$C$119,Wyliczenia!$B50)</f>
        <v>0</v>
      </c>
      <c r="E75">
        <f>SUMIFS('Badania przemysłowe'!$J$20:$J$119,'Badania przemysłowe'!$D$20:$D$119,Wyliczenia!C$73,'Badania przemysłowe'!$C$20:$C$119,Wyliczenia!$B50)</f>
        <v>0</v>
      </c>
      <c r="G75" t="str">
        <f>IF(SUMIFS('Badania przemysłowe'!$J$20:$J$119,'Badania przemysłowe'!$D$20:$D$119,Wyliczenia!C$73,'Badania przemysłowe'!$C$20:$C$119,Wyliczenia!$B75,'Badania przemysłowe'!$F$20:$F$119,Wyliczenia!G$48)=0,"",SUMIFS('Badania przemysłowe'!$J$20:$J$119,'Badania przemysłowe'!$D$20:$D$119,Wyliczenia!C$73,'Badania przemysłowe'!$C$20:$C$119,Wyliczenia!$B75,'Badania przemysłowe'!$F$20:$F$119,Wyliczenia!G$48))</f>
        <v/>
      </c>
      <c r="H75" t="str">
        <f>IF(SUMIFS('Badania przemysłowe'!$J$20:$J$119,'Badania przemysłowe'!$D$20:$D$119,Wyliczenia!C$73,'Badania przemysłowe'!$C$20:$C$119,Wyliczenia!$B75,'Badania przemysłowe'!$F$20:$F$119,Wyliczenia!H$48)=0,"",SUMIFS('Badania przemysłowe'!$J$20:$J$119,'Badania przemysłowe'!$D$20:$D$119,Wyliczenia!C$73,'Badania przemysłowe'!$C$20:$C$119,Wyliczenia!$B75,'Badania przemysłowe'!$F$20:$F$119,Wyliczenia!H$48))</f>
        <v/>
      </c>
      <c r="I75" t="str">
        <f>IF(SUMIFS('Badania przemysłowe'!$J$20:$J$119,'Badania przemysłowe'!$D$20:$D$119,Wyliczenia!C$73,'Badania przemysłowe'!$C$20:$C$119,Wyliczenia!$B75,'Badania przemysłowe'!$F$20:$F$119,Wyliczenia!I$48)=0,"",SUMIFS('Badania przemysłowe'!$J$20:$J$119,'Badania przemysłowe'!$D$20:$D$119,Wyliczenia!C$73,'Badania przemysłowe'!$C$20:$C$119,Wyliczenia!$B75,'Badania przemysłowe'!$F$20:$F$119,Wyliczenia!I$48))</f>
        <v/>
      </c>
    </row>
    <row r="76" spans="1:16">
      <c r="A76" s="256" t="s">
        <v>214</v>
      </c>
      <c r="B76" t="str">
        <f t="shared" si="3"/>
        <v>Usługi zewnętrzne - koszty operacyjne i dodatkowe koszty ogólne</v>
      </c>
      <c r="C76">
        <f>SUMIFS('Badania przemysłowe'!$H$20:$H$119,'Badania przemysłowe'!$D$20:$D$119,Wyliczenia!C$73,'Badania przemysłowe'!$C$20:$C$119,Wyliczenia!$B51)</f>
        <v>0</v>
      </c>
      <c r="D76">
        <f>SUMIFS('Badania przemysłowe'!$I$20:$I$119,'Badania przemysłowe'!$D$20:$D$119,Wyliczenia!C$73,'Badania przemysłowe'!$C$20:$C$119,Wyliczenia!$B51)</f>
        <v>0</v>
      </c>
      <c r="E76">
        <f>SUMIFS('Badania przemysłowe'!$J$20:$J$119,'Badania przemysłowe'!$D$20:$D$119,Wyliczenia!C$73,'Badania przemysłowe'!$C$20:$C$119,Wyliczenia!$B51)</f>
        <v>0</v>
      </c>
      <c r="G76" t="str">
        <f>IF(SUMIFS('Badania przemysłowe'!$J$20:$J$119,'Badania przemysłowe'!$D$20:$D$119,Wyliczenia!C$73,'Badania przemysłowe'!$C$20:$C$119,Wyliczenia!$B76,'Badania przemysłowe'!$F$20:$F$119,Wyliczenia!G$48)=0,"",SUMIFS('Badania przemysłowe'!$J$20:$J$119,'Badania przemysłowe'!$D$20:$D$119,Wyliczenia!C$73,'Badania przemysłowe'!$C$20:$C$119,Wyliczenia!$B76,'Badania przemysłowe'!$F$20:$F$119,Wyliczenia!G$48))</f>
        <v/>
      </c>
      <c r="H76" t="str">
        <f>IF(SUMIFS('Badania przemysłowe'!$J$20:$J$119,'Badania przemysłowe'!$D$20:$D$119,Wyliczenia!C$73,'Badania przemysłowe'!$C$20:$C$119,Wyliczenia!$B76,'Badania przemysłowe'!$F$20:$F$119,Wyliczenia!H$48)=0,"",SUMIFS('Badania przemysłowe'!$J$20:$J$119,'Badania przemysłowe'!$D$20:$D$119,Wyliczenia!C$73,'Badania przemysłowe'!$C$20:$C$119,Wyliczenia!$B76,'Badania przemysłowe'!$F$20:$F$119,Wyliczenia!H$48))</f>
        <v/>
      </c>
      <c r="I76" t="str">
        <f>IF(SUMIFS('Badania przemysłowe'!$J$20:$J$119,'Badania przemysłowe'!$D$20:$D$119,Wyliczenia!C$73,'Badania przemysłowe'!$C$20:$C$119,Wyliczenia!$B76,'Badania przemysłowe'!$F$20:$F$119,Wyliczenia!I$48)=0,"",SUMIFS('Badania przemysłowe'!$J$20:$J$119,'Badania przemysłowe'!$D$20:$D$119,Wyliczenia!C$73,'Badania przemysłowe'!$C$20:$C$119,Wyliczenia!$B76,'Badania przemysłowe'!$F$20:$F$119,Wyliczenia!I$48))</f>
        <v/>
      </c>
    </row>
    <row r="77" spans="1:16">
      <c r="A77" s="256" t="s">
        <v>214</v>
      </c>
      <c r="B77" t="str">
        <f t="shared" si="3"/>
        <v>Amortyzacja - aparatura i sprzęt</v>
      </c>
      <c r="C77">
        <f>SUMIFS('Badania przemysłowe'!$H$20:$H$119,'Badania przemysłowe'!$D$20:$D$119,Wyliczenia!C$73,'Badania przemysłowe'!$C$20:$C$119,Wyliczenia!$B52)</f>
        <v>0</v>
      </c>
      <c r="D77">
        <f>SUMIFS('Badania przemysłowe'!$I$20:$I$119,'Badania przemysłowe'!$D$20:$D$119,Wyliczenia!C$73,'Badania przemysłowe'!$C$20:$C$119,Wyliczenia!$B52)</f>
        <v>0</v>
      </c>
      <c r="E77">
        <f>SUMIFS('Badania przemysłowe'!$J$20:$J$119,'Badania przemysłowe'!$D$20:$D$119,Wyliczenia!C$73,'Badania przemysłowe'!$C$20:$C$119,Wyliczenia!$B52)</f>
        <v>0</v>
      </c>
      <c r="G77" t="str">
        <f>IF(SUMIFS('Badania przemysłowe'!$J$20:$J$119,'Badania przemysłowe'!$D$20:$D$119,Wyliczenia!C$73,'Badania przemysłowe'!$C$20:$C$119,Wyliczenia!$B77,'Badania przemysłowe'!$F$20:$F$119,Wyliczenia!G$48)=0,"",SUMIFS('Badania przemysłowe'!$J$20:$J$119,'Badania przemysłowe'!$D$20:$D$119,Wyliczenia!C$73,'Badania przemysłowe'!$C$20:$C$119,Wyliczenia!$B77,'Badania przemysłowe'!$F$20:$F$119,Wyliczenia!G$48))</f>
        <v/>
      </c>
      <c r="H77" t="str">
        <f>IF(SUMIFS('Badania przemysłowe'!$J$20:$J$119,'Badania przemysłowe'!$D$20:$D$119,Wyliczenia!C$73,'Badania przemysłowe'!$C$20:$C$119,Wyliczenia!$B77,'Badania przemysłowe'!$F$20:$F$119,Wyliczenia!H$48)=0,"",SUMIFS('Badania przemysłowe'!$J$20:$J$119,'Badania przemysłowe'!$D$20:$D$119,Wyliczenia!C$73,'Badania przemysłowe'!$C$20:$C$119,Wyliczenia!$B77,'Badania przemysłowe'!$F$20:$F$119,Wyliczenia!H$48))</f>
        <v/>
      </c>
      <c r="I77" t="str">
        <f>IF(SUMIFS('Badania przemysłowe'!$J$20:$J$119,'Badania przemysłowe'!$D$20:$D$119,Wyliczenia!C$73,'Badania przemysłowe'!$C$20:$C$119,Wyliczenia!$B77,'Badania przemysłowe'!$F$20:$F$119,Wyliczenia!I$48)=0,"",SUMIFS('Badania przemysłowe'!$J$20:$J$119,'Badania przemysłowe'!$D$20:$D$119,Wyliczenia!C$73,'Badania przemysłowe'!$C$20:$C$119,Wyliczenia!$B77,'Badania przemysłowe'!$F$20:$F$119,Wyliczenia!I$48))</f>
        <v/>
      </c>
    </row>
    <row r="78" spans="1:16">
      <c r="A78" s="256" t="s">
        <v>214</v>
      </c>
      <c r="B78" t="str">
        <f t="shared" si="3"/>
        <v>Amortyzacja - budynki</v>
      </c>
      <c r="C78">
        <f>SUMIFS('Badania przemysłowe'!$H$20:$H$119,'Badania przemysłowe'!$D$20:$D$119,Wyliczenia!C$73,'Badania przemysłowe'!$C$20:$C$119,Wyliczenia!$B53)</f>
        <v>0</v>
      </c>
      <c r="D78">
        <f>SUMIFS('Badania przemysłowe'!$I$20:$I$119,'Badania przemysłowe'!$D$20:$D$119,Wyliczenia!C$73,'Badania przemysłowe'!$C$20:$C$119,Wyliczenia!$B53)</f>
        <v>0</v>
      </c>
      <c r="E78">
        <f>SUMIFS('Badania przemysłowe'!$J$20:$J$119,'Badania przemysłowe'!$D$20:$D$119,Wyliczenia!C$73,'Badania przemysłowe'!$C$20:$C$119,Wyliczenia!$B53)</f>
        <v>0</v>
      </c>
      <c r="G78" t="str">
        <f>IF(SUMIFS('Badania przemysłowe'!$J$20:$J$119,'Badania przemysłowe'!$D$20:$D$119,Wyliczenia!C$73,'Badania przemysłowe'!$C$20:$C$119,Wyliczenia!$B78,'Badania przemysłowe'!$F$20:$F$119,Wyliczenia!G$48)=0,"",SUMIFS('Badania przemysłowe'!$J$20:$J$119,'Badania przemysłowe'!$D$20:$D$119,Wyliczenia!C$73,'Badania przemysłowe'!$C$20:$C$119,Wyliczenia!$B78,'Badania przemysłowe'!$F$20:$F$119,Wyliczenia!G$48))</f>
        <v/>
      </c>
      <c r="H78" t="str">
        <f>IF(SUMIFS('Badania przemysłowe'!$J$20:$J$119,'Badania przemysłowe'!$D$20:$D$119,Wyliczenia!C$73,'Badania przemysłowe'!$C$20:$C$119,Wyliczenia!$B78,'Badania przemysłowe'!$F$20:$F$119,Wyliczenia!H$48)=0,"",SUMIFS('Badania przemysłowe'!$J$20:$J$119,'Badania przemysłowe'!$D$20:$D$119,Wyliczenia!C$73,'Badania przemysłowe'!$C$20:$C$119,Wyliczenia!$B78,'Badania przemysłowe'!$F$20:$F$119,Wyliczenia!H$48))</f>
        <v/>
      </c>
      <c r="I78" t="str">
        <f>IF(SUMIFS('Badania przemysłowe'!$J$20:$J$119,'Badania przemysłowe'!$D$20:$D$119,Wyliczenia!C$73,'Badania przemysłowe'!$C$20:$C$119,Wyliczenia!$B78,'Badania przemysłowe'!$F$20:$F$119,Wyliczenia!I$48)=0,"",SUMIFS('Badania przemysłowe'!$J$20:$J$119,'Badania przemysłowe'!$D$20:$D$119,Wyliczenia!C$73,'Badania przemysłowe'!$C$20:$C$119,Wyliczenia!$B78,'Badania przemysłowe'!$F$20:$F$119,Wyliczenia!I$48))</f>
        <v/>
      </c>
    </row>
    <row r="79" spans="1:16">
      <c r="A79" s="256" t="s">
        <v>214</v>
      </c>
      <c r="B79" t="str">
        <f t="shared" si="3"/>
        <v>Wartości niematerialne i prawne dla B+R</v>
      </c>
      <c r="C79">
        <f>SUMIFS('Badania przemysłowe'!$H$20:$H$119,'Badania przemysłowe'!$D$20:$D$119,Wyliczenia!C$73,'Badania przemysłowe'!$C$20:$C$119,Wyliczenia!$B54)</f>
        <v>0</v>
      </c>
      <c r="D79">
        <f>SUMIFS('Badania przemysłowe'!$I$20:$I$119,'Badania przemysłowe'!$D$20:$D$119,Wyliczenia!C$73,'Badania przemysłowe'!$C$20:$C$119,Wyliczenia!$B54)</f>
        <v>0</v>
      </c>
      <c r="E79">
        <f>SUMIFS('Badania przemysłowe'!$J$20:$J$119,'Badania przemysłowe'!$D$20:$D$119,Wyliczenia!C$73,'Badania przemysłowe'!$C$20:$C$119,Wyliczenia!$B54)</f>
        <v>0</v>
      </c>
      <c r="G79" t="str">
        <f>IF(SUMIFS('Badania przemysłowe'!$J$20:$J$119,'Badania przemysłowe'!$D$20:$D$119,Wyliczenia!C$73,'Badania przemysłowe'!$C$20:$C$119,Wyliczenia!$B79,'Badania przemysłowe'!$F$20:$F$119,Wyliczenia!G$48)=0,"",SUMIFS('Badania przemysłowe'!$J$20:$J$119,'Badania przemysłowe'!$D$20:$D$119,Wyliczenia!C$73,'Badania przemysłowe'!$C$20:$C$119,Wyliczenia!$B79,'Badania przemysłowe'!$F$20:$F$119,Wyliczenia!G$48))</f>
        <v/>
      </c>
      <c r="H79" t="str">
        <f>IF(SUMIFS('Badania przemysłowe'!$J$20:$J$119,'Badania przemysłowe'!$D$20:$D$119,Wyliczenia!C$73,'Badania przemysłowe'!$C$20:$C$119,Wyliczenia!$B79,'Badania przemysłowe'!$F$20:$F$119,Wyliczenia!H$48)=0,"",SUMIFS('Badania przemysłowe'!$J$20:$J$119,'Badania przemysłowe'!$D$20:$D$119,Wyliczenia!C$73,'Badania przemysłowe'!$C$20:$C$119,Wyliczenia!$B79,'Badania przemysłowe'!$F$20:$F$119,Wyliczenia!H$48))</f>
        <v/>
      </c>
      <c r="I79" t="str">
        <f>IF(SUMIFS('Badania przemysłowe'!$J$20:$J$119,'Badania przemysłowe'!$D$20:$D$119,Wyliczenia!C$73,'Badania przemysłowe'!$C$20:$C$119,Wyliczenia!$B79,'Badania przemysłowe'!$F$20:$F$119,Wyliczenia!I$48)=0,"",SUMIFS('Badania przemysłowe'!$J$20:$J$119,'Badania przemysłowe'!$D$20:$D$119,Wyliczenia!C$73,'Badania przemysłowe'!$C$20:$C$119,Wyliczenia!$B79,'Badania przemysłowe'!$F$20:$F$119,Wyliczenia!I$48))</f>
        <v/>
      </c>
    </row>
    <row r="80" spans="1:16">
      <c r="A80" t="str">
        <f>A55</f>
        <v>Prace rozwojowe</v>
      </c>
      <c r="B80" t="str">
        <f t="shared" si="3"/>
        <v>Personel projektu</v>
      </c>
      <c r="C80">
        <f>SUMIFS('Prace rozwojowe'!$H$20:$H$119,'Prace rozwojowe'!$D$20:$D$119,Wyliczenia!C$73,'Prace rozwojowe'!$C$20:$C$119,Wyliczenia!$B80)</f>
        <v>0</v>
      </c>
      <c r="D80">
        <f>SUMIFS('Prace rozwojowe'!$I$20:$I$119,'Prace rozwojowe'!$D$20:$D$119,Wyliczenia!C$73,'Prace rozwojowe'!$C$20:$C$119,Wyliczenia!$B80)</f>
        <v>0</v>
      </c>
      <c r="E80">
        <f>SUMIFS('Prace rozwojowe'!$J$20:$J$119,'Prace rozwojowe'!$D$20:$D$119,Wyliczenia!C$73,'Prace rozwojowe'!$C$20:$C$119,Wyliczenia!$B80)</f>
        <v>0</v>
      </c>
      <c r="G80" t="str">
        <f>IF(SUMIFS('Prace rozwojowe'!$J$20:$J$119,'Prace rozwojowe'!$D$20:$D$119,Wyliczenia!C$73,'Prace rozwojowe'!$C$20:$C$119,Wyliczenia!$B80,'Prace rozwojowe'!$F$20:$F$119,Wyliczenia!G$48)=0,"",SUMIFS('Prace rozwojowe'!$J$20:$J$119,'Prace rozwojowe'!$D$20:$D$119,Wyliczenia!C$73,'Prace rozwojowe'!$C$20:$C$119,Wyliczenia!$B80,'Prace rozwojowe'!$F$20:$F$119,Wyliczenia!G$48))</f>
        <v/>
      </c>
      <c r="H80" t="str">
        <f>IF(SUMIFS('Prace rozwojowe'!$J$20:$J$119,'Prace rozwojowe'!$D$20:$D$119,Wyliczenia!C$73,'Prace rozwojowe'!$C$20:$C$119,Wyliczenia!$B80,'Prace rozwojowe'!$F$20:$F$119,Wyliczenia!H$48)=0,"",SUMIFS('Prace rozwojowe'!$J$20:$J$119,'Prace rozwojowe'!$D$20:$D$119,Wyliczenia!C$73,'Prace rozwojowe'!$C$20:$C$119,Wyliczenia!$B80,'Prace rozwojowe'!$F$20:$F$119,Wyliczenia!H$48))</f>
        <v/>
      </c>
      <c r="I80" t="str">
        <f>IF(SUMIFS('Prace rozwojowe'!$J$20:$J$119,'Prace rozwojowe'!$D$20:$D$119,Wyliczenia!C$73,'Prace rozwojowe'!$C$20:$C$119,Wyliczenia!$B80,'Prace rozwojowe'!$F$20:$F$119,Wyliczenia!I$48)=0,"",SUMIFS('Prace rozwojowe'!$J$20:$J$119,'Prace rozwojowe'!$D$20:$D$119,Wyliczenia!C$73,'Prace rozwojowe'!$C$20:$C$119,Wyliczenia!$B80,'Prace rozwojowe'!$F$20:$F$119,Wyliczenia!I$48))</f>
        <v/>
      </c>
    </row>
    <row r="81" spans="1:9">
      <c r="A81" t="str">
        <f t="shared" ref="A81" si="4">A56</f>
        <v>Prace rozwojowe</v>
      </c>
      <c r="B81" t="str">
        <f t="shared" si="3"/>
        <v>Usługi zewnętrzne - podwykonastwo</v>
      </c>
      <c r="C81">
        <f>SUMIFS('Prace rozwojowe'!$H$20:$H$119,'Prace rozwojowe'!$D$20:$D$119,Wyliczenia!C$73,'Prace rozwojowe'!$C$20:$C$119,Wyliczenia!$B81)</f>
        <v>0</v>
      </c>
      <c r="D81">
        <f>SUMIFS('Prace rozwojowe'!$I$20:$I$119,'Prace rozwojowe'!$D$20:$D$119,Wyliczenia!C$73,'Prace rozwojowe'!$C$20:$C$119,Wyliczenia!$B81)</f>
        <v>0</v>
      </c>
      <c r="E81">
        <f>SUMIFS('Prace rozwojowe'!$J$20:$J$119,'Prace rozwojowe'!$D$20:$D$119,Wyliczenia!C$73,'Prace rozwojowe'!$C$20:$C$119,Wyliczenia!$B81)</f>
        <v>0</v>
      </c>
      <c r="G81" t="str">
        <f>IF(SUMIFS('Prace rozwojowe'!$J$20:$J$119,'Prace rozwojowe'!$D$20:$D$119,Wyliczenia!C$73,'Prace rozwojowe'!$C$20:$C$119,Wyliczenia!$B81,'Prace rozwojowe'!$F$20:$F$119,Wyliczenia!G$48)=0,"",SUMIFS('Prace rozwojowe'!$J$20:$J$119,'Prace rozwojowe'!$D$20:$D$119,Wyliczenia!C$73,'Prace rozwojowe'!$C$20:$C$119,Wyliczenia!$B81,'Prace rozwojowe'!$F$20:$F$119,Wyliczenia!G$48))</f>
        <v/>
      </c>
      <c r="H81" t="str">
        <f>IF(SUMIFS('Prace rozwojowe'!$J$20:$J$119,'Prace rozwojowe'!$D$20:$D$119,Wyliczenia!C$73,'Prace rozwojowe'!$C$20:$C$119,Wyliczenia!$B81,'Prace rozwojowe'!$F$20:$F$119,Wyliczenia!H$48)=0,"",SUMIFS('Prace rozwojowe'!$J$20:$J$119,'Prace rozwojowe'!$D$20:$D$119,Wyliczenia!C$73,'Prace rozwojowe'!$C$20:$C$119,Wyliczenia!$B81,'Prace rozwojowe'!$F$20:$F$119,Wyliczenia!H$48))</f>
        <v/>
      </c>
      <c r="I81" t="str">
        <f>IF(SUMIFS('Prace rozwojowe'!$J$20:$J$119,'Prace rozwojowe'!$D$20:$D$119,Wyliczenia!C$73,'Prace rozwojowe'!$C$20:$C$119,Wyliczenia!$B81,'Prace rozwojowe'!$F$20:$F$119,Wyliczenia!I$48)=0,"",SUMIFS('Prace rozwojowe'!$J$20:$J$119,'Prace rozwojowe'!$D$20:$D$119,Wyliczenia!C$73,'Prace rozwojowe'!$C$20:$C$119,Wyliczenia!$B81,'Prace rozwojowe'!$F$20:$F$119,Wyliczenia!I$48))</f>
        <v/>
      </c>
    </row>
    <row r="82" spans="1:9">
      <c r="A82" t="str">
        <f t="shared" ref="A82" si="5">A57</f>
        <v>Prace rozwojowe</v>
      </c>
      <c r="B82" t="str">
        <f t="shared" si="3"/>
        <v>Usługi zewnętrzne - koszty operacyjne i dodatkowe koszty ogólne</v>
      </c>
      <c r="C82">
        <f>SUMIFS('Prace rozwojowe'!$H$20:$H$119,'Prace rozwojowe'!$D$20:$D$119,Wyliczenia!C$73,'Prace rozwojowe'!$C$20:$C$119,Wyliczenia!$B82)</f>
        <v>0</v>
      </c>
      <c r="D82">
        <f>SUMIFS('Prace rozwojowe'!$I$20:$I$119,'Prace rozwojowe'!$D$20:$D$119,Wyliczenia!C$73,'Prace rozwojowe'!$C$20:$C$119,Wyliczenia!$B82)</f>
        <v>0</v>
      </c>
      <c r="E82">
        <f>SUMIFS('Prace rozwojowe'!$J$20:$J$119,'Prace rozwojowe'!$D$20:$D$119,Wyliczenia!C$73,'Prace rozwojowe'!$C$20:$C$119,Wyliczenia!$B82)</f>
        <v>0</v>
      </c>
      <c r="G82" t="str">
        <f>IF(SUMIFS('Prace rozwojowe'!$J$20:$J$119,'Prace rozwojowe'!$D$20:$D$119,Wyliczenia!C$73,'Prace rozwojowe'!$C$20:$C$119,Wyliczenia!$B82,'Prace rozwojowe'!$F$20:$F$119,Wyliczenia!G$48)=0,"",SUMIFS('Prace rozwojowe'!$J$20:$J$119,'Prace rozwojowe'!$D$20:$D$119,Wyliczenia!C$73,'Prace rozwojowe'!$C$20:$C$119,Wyliczenia!$B82,'Prace rozwojowe'!$F$20:$F$119,Wyliczenia!G$48))</f>
        <v/>
      </c>
      <c r="H82" t="str">
        <f>IF(SUMIFS('Prace rozwojowe'!$J$20:$J$119,'Prace rozwojowe'!$D$20:$D$119,Wyliczenia!C$73,'Prace rozwojowe'!$C$20:$C$119,Wyliczenia!$B82,'Prace rozwojowe'!$F$20:$F$119,Wyliczenia!H$48)=0,"",SUMIFS('Prace rozwojowe'!$J$20:$J$119,'Prace rozwojowe'!$D$20:$D$119,Wyliczenia!C$73,'Prace rozwojowe'!$C$20:$C$119,Wyliczenia!$B82,'Prace rozwojowe'!$F$20:$F$119,Wyliczenia!H$48))</f>
        <v/>
      </c>
      <c r="I82" t="str">
        <f>IF(SUMIFS('Prace rozwojowe'!$J$20:$J$119,'Prace rozwojowe'!$D$20:$D$119,Wyliczenia!C$73,'Prace rozwojowe'!$C$20:$C$119,Wyliczenia!$B82,'Prace rozwojowe'!$F$20:$F$119,Wyliczenia!I$48)=0,"",SUMIFS('Prace rozwojowe'!$J$20:$J$119,'Prace rozwojowe'!$D$20:$D$119,Wyliczenia!C$73,'Prace rozwojowe'!$C$20:$C$119,Wyliczenia!$B82,'Prace rozwojowe'!$F$20:$F$119,Wyliczenia!I$48))</f>
        <v/>
      </c>
    </row>
    <row r="83" spans="1:9">
      <c r="A83" t="str">
        <f t="shared" ref="A83" si="6">A58</f>
        <v>Prace rozwojowe</v>
      </c>
      <c r="B83" t="str">
        <f t="shared" si="3"/>
        <v>Amortyzacja - aparatura i sprzęt</v>
      </c>
      <c r="C83">
        <f>SUMIFS('Prace rozwojowe'!$H$20:$H$119,'Prace rozwojowe'!$D$20:$D$119,Wyliczenia!C$73,'Prace rozwojowe'!$C$20:$C$119,Wyliczenia!$B83)</f>
        <v>0</v>
      </c>
      <c r="D83">
        <f>SUMIFS('Prace rozwojowe'!$I$20:$I$119,'Prace rozwojowe'!$D$20:$D$119,Wyliczenia!C$73,'Prace rozwojowe'!$C$20:$C$119,Wyliczenia!$B83)</f>
        <v>0</v>
      </c>
      <c r="E83">
        <f>SUMIFS('Prace rozwojowe'!$J$20:$J$119,'Prace rozwojowe'!$D$20:$D$119,Wyliczenia!C$73,'Prace rozwojowe'!$C$20:$C$119,Wyliczenia!$B83)</f>
        <v>0</v>
      </c>
      <c r="G83" t="str">
        <f>IF(SUMIFS('Prace rozwojowe'!$J$20:$J$119,'Prace rozwojowe'!$D$20:$D$119,Wyliczenia!C$73,'Prace rozwojowe'!$C$20:$C$119,Wyliczenia!$B83,'Prace rozwojowe'!$F$20:$F$119,Wyliczenia!G$48)=0,"",SUMIFS('Prace rozwojowe'!$J$20:$J$119,'Prace rozwojowe'!$D$20:$D$119,Wyliczenia!C$73,'Prace rozwojowe'!$C$20:$C$119,Wyliczenia!$B83,'Prace rozwojowe'!$F$20:$F$119,Wyliczenia!G$48))</f>
        <v/>
      </c>
      <c r="H83" t="str">
        <f>IF(SUMIFS('Prace rozwojowe'!$J$20:$J$119,'Prace rozwojowe'!$D$20:$D$119,Wyliczenia!C$73,'Prace rozwojowe'!$C$20:$C$119,Wyliczenia!$B83,'Prace rozwojowe'!$F$20:$F$119,Wyliczenia!H$48)=0,"",SUMIFS('Prace rozwojowe'!$J$20:$J$119,'Prace rozwojowe'!$D$20:$D$119,Wyliczenia!C$73,'Prace rozwojowe'!$C$20:$C$119,Wyliczenia!$B83,'Prace rozwojowe'!$F$20:$F$119,Wyliczenia!H$48))</f>
        <v/>
      </c>
      <c r="I83" t="str">
        <f>IF(SUMIFS('Prace rozwojowe'!$J$20:$J$119,'Prace rozwojowe'!$D$20:$D$119,Wyliczenia!C$73,'Prace rozwojowe'!$C$20:$C$119,Wyliczenia!$B83,'Prace rozwojowe'!$F$20:$F$119,Wyliczenia!I$48)=0,"",SUMIFS('Prace rozwojowe'!$J$20:$J$119,'Prace rozwojowe'!$D$20:$D$119,Wyliczenia!C$73,'Prace rozwojowe'!$C$20:$C$119,Wyliczenia!$B83,'Prace rozwojowe'!$F$20:$F$119,Wyliczenia!I$48))</f>
        <v/>
      </c>
    </row>
    <row r="84" spans="1:9">
      <c r="A84" t="str">
        <f t="shared" ref="A84" si="7">A59</f>
        <v>Prace rozwojowe</v>
      </c>
      <c r="B84" t="str">
        <f t="shared" si="3"/>
        <v>Amortyzacja - budynki</v>
      </c>
      <c r="C84">
        <f>SUMIFS('Prace rozwojowe'!$H$20:$H$119,'Prace rozwojowe'!$D$20:$D$119,Wyliczenia!C$73,'Prace rozwojowe'!$C$20:$C$119,Wyliczenia!$B84)</f>
        <v>0</v>
      </c>
      <c r="D84">
        <f>SUMIFS('Prace rozwojowe'!$I$20:$I$119,'Prace rozwojowe'!$D$20:$D$119,Wyliczenia!C$73,'Prace rozwojowe'!$C$20:$C$119,Wyliczenia!$B84)</f>
        <v>0</v>
      </c>
      <c r="E84">
        <f>SUMIFS('Prace rozwojowe'!$J$20:$J$119,'Prace rozwojowe'!$D$20:$D$119,Wyliczenia!C$73,'Prace rozwojowe'!$C$20:$C$119,Wyliczenia!$B84)</f>
        <v>0</v>
      </c>
      <c r="G84" t="str">
        <f>IF(SUMIFS('Prace rozwojowe'!$J$20:$J$119,'Prace rozwojowe'!$D$20:$D$119,Wyliczenia!C$73,'Prace rozwojowe'!$C$20:$C$119,Wyliczenia!$B84,'Prace rozwojowe'!$F$20:$F$119,Wyliczenia!G$48)=0,"",SUMIFS('Prace rozwojowe'!$J$20:$J$119,'Prace rozwojowe'!$D$20:$D$119,Wyliczenia!C$73,'Prace rozwojowe'!$C$20:$C$119,Wyliczenia!$B84,'Prace rozwojowe'!$F$20:$F$119,Wyliczenia!G$48))</f>
        <v/>
      </c>
      <c r="H84" t="str">
        <f>IF(SUMIFS('Prace rozwojowe'!$J$20:$J$119,'Prace rozwojowe'!$D$20:$D$119,Wyliczenia!C$73,'Prace rozwojowe'!$C$20:$C$119,Wyliczenia!$B84,'Prace rozwojowe'!$F$20:$F$119,Wyliczenia!H$48)=0,"",SUMIFS('Prace rozwojowe'!$J$20:$J$119,'Prace rozwojowe'!$D$20:$D$119,Wyliczenia!C$73,'Prace rozwojowe'!$C$20:$C$119,Wyliczenia!$B84,'Prace rozwojowe'!$F$20:$F$119,Wyliczenia!H$48))</f>
        <v/>
      </c>
      <c r="I84" t="str">
        <f>IF(SUMIFS('Prace rozwojowe'!$J$20:$J$119,'Prace rozwojowe'!$D$20:$D$119,Wyliczenia!C$73,'Prace rozwojowe'!$C$20:$C$119,Wyliczenia!$B84,'Prace rozwojowe'!$F$20:$F$119,Wyliczenia!I$48)=0,"",SUMIFS('Prace rozwojowe'!$J$20:$J$119,'Prace rozwojowe'!$D$20:$D$119,Wyliczenia!C$73,'Prace rozwojowe'!$C$20:$C$119,Wyliczenia!$B84,'Prace rozwojowe'!$F$20:$F$119,Wyliczenia!I$48))</f>
        <v/>
      </c>
    </row>
    <row r="85" spans="1:9">
      <c r="A85" t="str">
        <f t="shared" ref="A85" si="8">A60</f>
        <v>Prace rozwojowe</v>
      </c>
      <c r="B85" t="str">
        <f t="shared" si="3"/>
        <v>Wartości niematerialne i prawne dla B+R</v>
      </c>
      <c r="C85">
        <f>SUMIFS('Prace rozwojowe'!$H$20:$H$119,'Prace rozwojowe'!$D$20:$D$119,Wyliczenia!C$73,'Prace rozwojowe'!$C$20:$C$119,Wyliczenia!$B85)</f>
        <v>0</v>
      </c>
      <c r="D85">
        <f>SUMIFS('Prace rozwojowe'!$I$20:$I$119,'Prace rozwojowe'!$D$20:$D$119,Wyliczenia!C$73,'Prace rozwojowe'!$C$20:$C$119,Wyliczenia!$B85)</f>
        <v>0</v>
      </c>
      <c r="E85">
        <f>SUMIFS('Prace rozwojowe'!$J$20:$J$119,'Prace rozwojowe'!$D$20:$D$119,Wyliczenia!C$73,'Prace rozwojowe'!$C$20:$C$119,Wyliczenia!$B85)</f>
        <v>0</v>
      </c>
      <c r="G85" t="str">
        <f>IF(SUMIFS('Prace rozwojowe'!$J$20:$J$119,'Prace rozwojowe'!$D$20:$D$119,Wyliczenia!C$73,'Prace rozwojowe'!$C$20:$C$119,Wyliczenia!$B85,'Prace rozwojowe'!$F$20:$F$119,Wyliczenia!G$48)=0,"",SUMIFS('Prace rozwojowe'!$J$20:$J$119,'Prace rozwojowe'!$D$20:$D$119,Wyliczenia!C$73,'Prace rozwojowe'!$C$20:$C$119,Wyliczenia!$B85,'Prace rozwojowe'!$F$20:$F$119,Wyliczenia!G$48))</f>
        <v/>
      </c>
      <c r="H85" t="str">
        <f>IF(SUMIFS('Prace rozwojowe'!$J$20:$J$119,'Prace rozwojowe'!$D$20:$D$119,Wyliczenia!C$73,'Prace rozwojowe'!$C$20:$C$119,Wyliczenia!$B85,'Prace rozwojowe'!$F$20:$F$119,Wyliczenia!H$48)=0,"",SUMIFS('Prace rozwojowe'!$J$20:$J$119,'Prace rozwojowe'!$D$20:$D$119,Wyliczenia!C$73,'Prace rozwojowe'!$C$20:$C$119,Wyliczenia!$B85,'Prace rozwojowe'!$F$20:$F$119,Wyliczenia!H$48))</f>
        <v/>
      </c>
      <c r="I85" t="str">
        <f>IF(SUMIFS('Prace rozwojowe'!$J$20:$J$119,'Prace rozwojowe'!$D$20:$D$119,Wyliczenia!C$73,'Prace rozwojowe'!$C$20:$C$119,Wyliczenia!$B85,'Prace rozwojowe'!$F$20:$F$119,Wyliczenia!I$48)=0,"",SUMIFS('Prace rozwojowe'!$J$20:$J$119,'Prace rozwojowe'!$D$20:$D$119,Wyliczenia!C$73,'Prace rozwojowe'!$C$20:$C$119,Wyliczenia!$B85,'Prace rozwojowe'!$F$20:$F$119,Wyliczenia!I$48))</f>
        <v/>
      </c>
    </row>
    <row r="86" spans="1:9">
      <c r="A86" s="256" t="str">
        <f t="shared" ref="A86:A91" si="9">A61</f>
        <v>Infrastruktura B+R</v>
      </c>
      <c r="B86" t="str">
        <f t="shared" si="3"/>
        <v>Środki trwałe/Dostawy</v>
      </c>
      <c r="C86">
        <f>SUMIFS('Infrastruktura B+R'!$H$18:$H$117,'Infrastruktura B+R'!$D$18:$D$117,Wyliczenia!C$73,'Infrastruktura B+R'!$C$18:$C$117,Wyliczenia!$B86)</f>
        <v>0</v>
      </c>
      <c r="D86">
        <f>SUMIFS('Infrastruktura B+R'!$I$18:$I$117,'Infrastruktura B+R'!$D$18:$D$117,Wyliczenia!C$73,'Infrastruktura B+R'!$C$18:$C$117,Wyliczenia!$B86)</f>
        <v>0</v>
      </c>
      <c r="E86">
        <f>SUMIFS('Infrastruktura B+R'!$J$18:$J$117,'Infrastruktura B+R'!$D$18:$D$117,Wyliczenia!C$73,'Infrastruktura B+R'!$C$18:$C$117,Wyliczenia!$B86)</f>
        <v>0</v>
      </c>
      <c r="G86" t="str">
        <f>IF(SUMIFS('Infrastruktura B+R'!$J$18:$J$117,'Infrastruktura B+R'!$D$18:$D$117,Wyliczenia!C$73,'Infrastruktura B+R'!$C$18:$C$117,Wyliczenia!$B86,'Infrastruktura B+R'!$F$18:$F$117,Wyliczenia!G$48)=0,"",SUMIFS('Infrastruktura B+R'!$J$18:$J$117,'Infrastruktura B+R'!$D$18:$D$117,Wyliczenia!C$73,'Infrastruktura B+R'!$C$18:$C$117,Wyliczenia!$B86,'Infrastruktura B+R'!$F$18:$F$117,Wyliczenia!G$48))</f>
        <v/>
      </c>
      <c r="H86" t="str">
        <f>IF(SUMIFS('Infrastruktura B+R'!$J$18:$J$117,'Infrastruktura B+R'!$D$18:$D$117,Wyliczenia!C$73,'Infrastruktura B+R'!$C$18:$C$117,Wyliczenia!$B86,'Infrastruktura B+R'!$F$18:$F$117,Wyliczenia!H$48)=0,"",SUMIFS('Infrastruktura B+R'!$J$18:$J$117,'Infrastruktura B+R'!$D$18:$D$117,Wyliczenia!C$73,'Infrastruktura B+R'!$C$18:$C$117,Wyliczenia!$B86,'Infrastruktura B+R'!$F$18:$F$117,Wyliczenia!H$48))</f>
        <v/>
      </c>
      <c r="I86" t="str">
        <f>IF(SUMIFS('Infrastruktura B+R'!$J$18:$J$117,'Infrastruktura B+R'!$D$18:$D$117,Wyliczenia!C$73,'Infrastruktura B+R'!$C$18:$C$117,Wyliczenia!$B86,'Infrastruktura B+R'!$F$18:$F$117,Wyliczenia!I$48)=0,"",SUMIFS('Infrastruktura B+R'!$J$18:$J$117,'Infrastruktura B+R'!$D$18:$D$117,Wyliczenia!C$73,'Infrastruktura B+R'!$C$18:$C$117,Wyliczenia!$B86,'Infrastruktura B+R'!$F$18:$F$117,Wyliczenia!I$48))</f>
        <v/>
      </c>
    </row>
    <row r="87" spans="1:9">
      <c r="A87" s="256" t="str">
        <f t="shared" si="9"/>
        <v>Infrastruktura B+R</v>
      </c>
      <c r="B87" t="str">
        <f t="shared" si="3"/>
        <v>Wartości niematerialne i prawne</v>
      </c>
      <c r="C87">
        <f>SUMIFS('Infrastruktura B+R'!$H$18:$H$117,'Infrastruktura B+R'!$D$18:$D$117,Wyliczenia!C$73,'Infrastruktura B+R'!$C$18:$C$117,Wyliczenia!$B87)</f>
        <v>0</v>
      </c>
      <c r="D87">
        <f>SUMIFS('Infrastruktura B+R'!$I$18:$I$117,'Infrastruktura B+R'!$D$18:$D$117,Wyliczenia!C$73,'Infrastruktura B+R'!$C$18:$C$117,Wyliczenia!$B87)</f>
        <v>0</v>
      </c>
      <c r="E87">
        <f>SUMIFS('Infrastruktura B+R'!$J$18:$J$117,'Infrastruktura B+R'!$D$18:$D$117,Wyliczenia!C$73,'Infrastruktura B+R'!$C$18:$C$117,Wyliczenia!$B87)</f>
        <v>0</v>
      </c>
      <c r="G87" t="str">
        <f>IF(SUMIFS('Infrastruktura B+R'!$J$18:$J$117,'Infrastruktura B+R'!$D$18:$D$117,Wyliczenia!C$73,'Infrastruktura B+R'!$C$18:$C$117,Wyliczenia!$B87,'Infrastruktura B+R'!$F$18:$F$117,Wyliczenia!G$48)=0,"",SUMIFS('Infrastruktura B+R'!$J$18:$J$117,'Infrastruktura B+R'!$D$18:$D$117,Wyliczenia!C$73,'Infrastruktura B+R'!$C$18:$C$117,Wyliczenia!$B87,'Infrastruktura B+R'!$F$18:$F$117,Wyliczenia!G$48))</f>
        <v/>
      </c>
      <c r="H87" t="str">
        <f>IF(SUMIFS('Infrastruktura B+R'!$J$18:$J$117,'Infrastruktura B+R'!$D$18:$D$117,Wyliczenia!C$73,'Infrastruktura B+R'!$C$18:$C$117,Wyliczenia!$B87,'Infrastruktura B+R'!$F$18:$F$117,Wyliczenia!H$48)=0,"",SUMIFS('Infrastruktura B+R'!$J$18:$J$117,'Infrastruktura B+R'!$D$18:$D$117,Wyliczenia!C$73,'Infrastruktura B+R'!$C$18:$C$117,Wyliczenia!$B87,'Infrastruktura B+R'!$F$18:$F$117,Wyliczenia!H$48))</f>
        <v/>
      </c>
      <c r="I87" t="str">
        <f>IF(SUMIFS('Infrastruktura B+R'!$J$18:$J$117,'Infrastruktura B+R'!$D$18:$D$117,Wyliczenia!C$73,'Infrastruktura B+R'!$C$18:$C$117,Wyliczenia!$B87,'Infrastruktura B+R'!$F$18:$F$117,Wyliczenia!I$48)=0,"",SUMIFS('Infrastruktura B+R'!$J$18:$J$117,'Infrastruktura B+R'!$D$18:$D$117,Wyliczenia!C$73,'Infrastruktura B+R'!$C$18:$C$117,Wyliczenia!$B87,'Infrastruktura B+R'!$F$18:$F$117,Wyliczenia!I$48))</f>
        <v/>
      </c>
    </row>
    <row r="88" spans="1:9">
      <c r="A88" s="256" t="str">
        <f t="shared" si="9"/>
        <v>Działania uzupełniające</v>
      </c>
      <c r="B88" t="str">
        <f t="shared" si="3"/>
        <v>Prace przedwdrożeniowe</v>
      </c>
      <c r="C88">
        <f>SUMIFS('Działania uzupełniające'!$I$21:$I$120,'Działania uzupełniające'!$E$21:$E$120,Wyliczenia!C$73,'Działania uzupełniające'!$C$21:$C$120,Wyliczenia!$B88)</f>
        <v>0</v>
      </c>
      <c r="D88">
        <f>SUMIFS('Działania uzupełniające'!$J$21:$J$120,'Działania uzupełniające'!$E$21:$E$120,Wyliczenia!C$73,'Działania uzupełniające'!$C$21:$C$120,Wyliczenia!$B88)</f>
        <v>0</v>
      </c>
      <c r="E88">
        <f>SUMIFS('Działania uzupełniające'!$K$21:$K$120,'Działania uzupełniające'!$E$21:$E$120,Wyliczenia!C$73,'Działania uzupełniające'!$C$21:$C$120,Wyliczenia!$B88)</f>
        <v>0</v>
      </c>
      <c r="H88" t="str">
        <f>IF(E88=0,"",E88)</f>
        <v/>
      </c>
    </row>
    <row r="89" spans="1:9">
      <c r="A89" s="256" t="str">
        <f t="shared" si="9"/>
        <v>Działania uzupełniające</v>
      </c>
      <c r="B89" t="str">
        <f t="shared" si="3"/>
        <v>Działania w zakresie cyfryzacji</v>
      </c>
      <c r="C89">
        <f>SUMIFS('Działania uzupełniające'!$I$21:$I$120,'Działania uzupełniające'!$E$21:$E$120,Wyliczenia!C$73,'Działania uzupełniające'!$C$21:$C$120,Wyliczenia!$B89)</f>
        <v>0</v>
      </c>
      <c r="D89">
        <f>SUMIFS('Działania uzupełniające'!$J$21:$J$120,'Działania uzupełniające'!$E$21:$E$120,Wyliczenia!C$73,'Działania uzupełniające'!$C$21:$C$120,Wyliczenia!$B89)</f>
        <v>0</v>
      </c>
      <c r="E89">
        <f>SUMIFS('Działania uzupełniające'!$K$21:$K$120,'Działania uzupełniające'!$E$21:$E$120,Wyliczenia!C$73,'Działania uzupełniające'!$C$21:$C$120,Wyliczenia!$B89)</f>
        <v>0</v>
      </c>
      <c r="H89" t="str">
        <f t="shared" ref="H89:H90" si="10">IF(E89=0,"",E89)</f>
        <v/>
      </c>
    </row>
    <row r="90" spans="1:9">
      <c r="A90" s="256" t="str">
        <f t="shared" si="9"/>
        <v>Działania uzupełniające</v>
      </c>
      <c r="B90" t="str">
        <f t="shared" si="3"/>
        <v>Podnoszenie kwalifikacji kadr</v>
      </c>
      <c r="C90">
        <f>SUMIFS('Działania uzupełniające'!$I$21:$I$120,'Działania uzupełniające'!$E$21:$E$120,Wyliczenia!C$73,'Działania uzupełniające'!$C$21:$C$120,Wyliczenia!$B90)</f>
        <v>0</v>
      </c>
      <c r="D90">
        <f>SUMIFS('Działania uzupełniające'!$J$21:$J$120,'Działania uzupełniające'!$E$21:$E$120,Wyliczenia!C$73,'Działania uzupełniające'!$C$21:$C$120,Wyliczenia!$B90)</f>
        <v>0</v>
      </c>
      <c r="E90">
        <f>SUMIFS('Działania uzupełniające'!$K$21:$K$120,'Działania uzupełniające'!$E$21:$E$120,Wyliczenia!C$73,'Działania uzupełniające'!$C$21:$C$120,Wyliczenia!$B90)</f>
        <v>0</v>
      </c>
      <c r="H90" t="str">
        <f t="shared" si="10"/>
        <v/>
      </c>
    </row>
    <row r="91" spans="1:9">
      <c r="A91" s="256" t="str">
        <f t="shared" si="9"/>
        <v>Działania uzupełniające</v>
      </c>
      <c r="B91" t="str">
        <f t="shared" si="3"/>
        <v>Dokumentacja projektowa</v>
      </c>
      <c r="C91">
        <f>SUMIFS('Działania uzupełniające'!$I$21:$I$120,'Działania uzupełniające'!$E$21:$E$120,Wyliczenia!C$73,'Działania uzupełniające'!$C$21:$C$120,Wyliczenia!$B91)</f>
        <v>0</v>
      </c>
      <c r="D91">
        <f>SUMIFS('Działania uzupełniające'!$J$21:$J$120,'Działania uzupełniające'!$E$21:$E$120,Wyliczenia!C$73,'Działania uzupełniające'!$C$21:$C$120,Wyliczenia!$B91)</f>
        <v>0</v>
      </c>
      <c r="E91">
        <f>SUMIFS('Działania uzupełniające'!$K$21:$K$120,'Działania uzupełniające'!$E$21:$E$120,Wyliczenia!C$73,'Działania uzupełniające'!$C$21:$C$120,Wyliczenia!$B91)</f>
        <v>0</v>
      </c>
      <c r="H91" t="str">
        <f t="shared" ref="H91" si="11">IF(E91=0,"",E91)</f>
        <v/>
      </c>
    </row>
    <row r="92" spans="1:9">
      <c r="A92" s="256" t="str">
        <f t="shared" ref="A92" si="12">A67</f>
        <v>Koszty pośrednie</v>
      </c>
      <c r="B92" t="str">
        <f t="shared" si="3"/>
        <v>Koszty pośrednie</v>
      </c>
      <c r="C92">
        <f>SUMIFS('Koszty pośrednie'!$H$20:$H$119,'Koszty pośrednie'!$D$20:$D$119,Wyliczenia!C$73,'Koszty pośrednie'!$C$20:$C$119,Wyliczenia!$B92)</f>
        <v>0</v>
      </c>
      <c r="D92">
        <f>SUMIFS('Koszty pośrednie'!$I$20:$I$119,'Koszty pośrednie'!$D$20:$D$119,Wyliczenia!D$73,'Koszty pośrednie'!$C$20:$C$119,Wyliczenia!$B92)</f>
        <v>0</v>
      </c>
      <c r="E92">
        <f>SUMIFS('Koszty pośrednie'!$J$20:$J$119,'Koszty pośrednie'!$D$20:$D$119,Wyliczenia!E$73,'Koszty pośrednie'!$C$20:$C$119,Wyliczenia!$B92)</f>
        <v>0</v>
      </c>
      <c r="G92" s="295"/>
      <c r="H92" s="295" t="str">
        <f>IF(E92=0,"",IF(B73=$B$42,"",E92))</f>
        <v/>
      </c>
      <c r="I92" s="295" t="str">
        <f>IF(E92=0,"",IF(B73=$B$42,E92,""))</f>
        <v/>
      </c>
    </row>
    <row r="93" spans="1:9">
      <c r="A93" s="256"/>
    </row>
    <row r="94" spans="1:9">
      <c r="B94" t="str">
        <f>B63</f>
        <v>Prace przedwdrożeniowe</v>
      </c>
    </row>
    <row r="95" spans="1:9">
      <c r="B95" s="295">
        <f>'Dane Wnioskodawcy'!K12</f>
        <v>0</v>
      </c>
      <c r="C95" s="11" t="s">
        <v>113</v>
      </c>
      <c r="D95" t="str">
        <f>C95</f>
        <v>Partner 2</v>
      </c>
      <c r="E95" t="str">
        <f>D95</f>
        <v>Partner 2</v>
      </c>
      <c r="G95" t="s">
        <v>26</v>
      </c>
      <c r="H95" t="s">
        <v>27</v>
      </c>
      <c r="I95" t="s">
        <v>121</v>
      </c>
    </row>
    <row r="96" spans="1:9">
      <c r="A96" s="256" t="s">
        <v>214</v>
      </c>
      <c r="B96" t="str">
        <f t="shared" ref="B96:B114" si="13">B74</f>
        <v>Personel projektu</v>
      </c>
      <c r="C96">
        <f>SUMIFS('Badania przemysłowe'!$H$20:$H$119,'Badania przemysłowe'!$D$20:$D$119,Wyliczenia!C$95,'Badania przemysłowe'!$C$20:$C$119,Wyliczenia!$B49)</f>
        <v>0</v>
      </c>
      <c r="D96">
        <f>SUMIFS('Badania przemysłowe'!$I$20:$I$119,'Badania przemysłowe'!$D$20:$D$119,Wyliczenia!C$95,'Badania przemysłowe'!$C$20:$C$119,Wyliczenia!$B49)</f>
        <v>0</v>
      </c>
      <c r="E96">
        <f>SUMIFS('Badania przemysłowe'!$J$20:$J$119,'Badania przemysłowe'!$D$20:$D$119,Wyliczenia!C$95,'Badania przemysłowe'!$C$20:$C$119,Wyliczenia!$B49)</f>
        <v>0</v>
      </c>
      <c r="G96" t="str">
        <f>IF(SUMIFS('Badania przemysłowe'!$J$20:$J$119,'Badania przemysłowe'!$D$20:$D$119,Wyliczenia!C$95,'Badania przemysłowe'!$C$20:$C$119,Wyliczenia!$B96,'Badania przemysłowe'!$F$20:$F$119,Wyliczenia!G$48)=0,"",SUMIFS('Badania przemysłowe'!$J$20:$J$119,'Badania przemysłowe'!$D$20:$D$119,Wyliczenia!C$95,'Badania przemysłowe'!$C$20:$C$119,Wyliczenia!$B96,'Badania przemysłowe'!$F$20:$F$119,Wyliczenia!G$48))</f>
        <v/>
      </c>
      <c r="H96" t="str">
        <f>IF(SUMIFS('Badania przemysłowe'!$J$20:$J$119,'Badania przemysłowe'!$D$20:$D$119,Wyliczenia!C$95,'Badania przemysłowe'!$C$20:$C$119,Wyliczenia!$B96,'Badania przemysłowe'!$F$20:$F$119,Wyliczenia!H$48)=0,"",SUMIFS('Badania przemysłowe'!$J$20:$J$119,'Badania przemysłowe'!$D$20:$D$119,Wyliczenia!C$95,'Badania przemysłowe'!$C$20:$C$119,Wyliczenia!$B96,'Badania przemysłowe'!$F$20:$F$119,Wyliczenia!H$48))</f>
        <v/>
      </c>
      <c r="I96" t="str">
        <f>IF(SUMIFS('Badania przemysłowe'!$J$20:$J$119,'Badania przemysłowe'!$D$20:$D$119,Wyliczenia!C$95,'Badania przemysłowe'!$C$20:$C$119,Wyliczenia!$B96,'Badania przemysłowe'!$F$20:$F$119,Wyliczenia!I$48)=0,"",SUMIFS('Badania przemysłowe'!$J$20:$J$119,'Badania przemysłowe'!$D$20:$D$119,Wyliczenia!C$95,'Badania przemysłowe'!$C$20:$C$119,Wyliczenia!$B96,'Badania przemysłowe'!$F$20:$F$119,Wyliczenia!I$48))</f>
        <v/>
      </c>
    </row>
    <row r="97" spans="1:9">
      <c r="A97" s="256" t="s">
        <v>214</v>
      </c>
      <c r="B97" t="str">
        <f t="shared" si="13"/>
        <v>Usługi zewnętrzne - podwykonastwo</v>
      </c>
      <c r="C97">
        <f>SUMIFS('Badania przemysłowe'!$H$20:$H$119,'Badania przemysłowe'!$D$20:$D$119,Wyliczenia!C$95,'Badania przemysłowe'!$C$20:$C$119,Wyliczenia!$B50)</f>
        <v>0</v>
      </c>
      <c r="D97">
        <f>SUMIFS('Badania przemysłowe'!$I$20:$I$119,'Badania przemysłowe'!$D$20:$D$119,Wyliczenia!C$95,'Badania przemysłowe'!$C$20:$C$119,Wyliczenia!$B50)</f>
        <v>0</v>
      </c>
      <c r="E97">
        <f>SUMIFS('Badania przemysłowe'!$J$20:$J$119,'Badania przemysłowe'!$D$20:$D$119,Wyliczenia!C$95,'Badania przemysłowe'!$C$20:$C$119,Wyliczenia!$B50)</f>
        <v>0</v>
      </c>
      <c r="G97" t="str">
        <f>IF(SUMIFS('Badania przemysłowe'!$J$20:$J$119,'Badania przemysłowe'!$D$20:$D$119,Wyliczenia!C$95,'Badania przemysłowe'!$C$20:$C$119,Wyliczenia!$B97,'Badania przemysłowe'!$F$20:$F$119,Wyliczenia!G$48)=0,"",SUMIFS('Badania przemysłowe'!$J$20:$J$119,'Badania przemysłowe'!$D$20:$D$119,Wyliczenia!C$95,'Badania przemysłowe'!$C$20:$C$119,Wyliczenia!$B97,'Badania przemysłowe'!$F$20:$F$119,Wyliczenia!G$48))</f>
        <v/>
      </c>
      <c r="H97" t="str">
        <f>IF(SUMIFS('Badania przemysłowe'!$J$20:$J$119,'Badania przemysłowe'!$D$20:$D$119,Wyliczenia!C$95,'Badania przemysłowe'!$C$20:$C$119,Wyliczenia!$B97,'Badania przemysłowe'!$F$20:$F$119,Wyliczenia!H$48)=0,"",SUMIFS('Badania przemysłowe'!$J$20:$J$119,'Badania przemysłowe'!$D$20:$D$119,Wyliczenia!C$95,'Badania przemysłowe'!$C$20:$C$119,Wyliczenia!$B97,'Badania przemysłowe'!$F$20:$F$119,Wyliczenia!H$48))</f>
        <v/>
      </c>
      <c r="I97" t="str">
        <f>IF(SUMIFS('Badania przemysłowe'!$J$20:$J$119,'Badania przemysłowe'!$D$20:$D$119,Wyliczenia!C$95,'Badania przemysłowe'!$C$20:$C$119,Wyliczenia!$B97,'Badania przemysłowe'!$F$20:$F$119,Wyliczenia!I$48)=0,"",SUMIFS('Badania przemysłowe'!$J$20:$J$119,'Badania przemysłowe'!$D$20:$D$119,Wyliczenia!C$95,'Badania przemysłowe'!$C$20:$C$119,Wyliczenia!$B97,'Badania przemysłowe'!$F$20:$F$119,Wyliczenia!I$48))</f>
        <v/>
      </c>
    </row>
    <row r="98" spans="1:9">
      <c r="A98" s="256" t="s">
        <v>214</v>
      </c>
      <c r="B98" t="str">
        <f t="shared" si="13"/>
        <v>Usługi zewnętrzne - koszty operacyjne i dodatkowe koszty ogólne</v>
      </c>
      <c r="C98">
        <f>SUMIFS('Badania przemysłowe'!$H$20:$H$119,'Badania przemysłowe'!$D$20:$D$119,Wyliczenia!C$95,'Badania przemysłowe'!$C$20:$C$119,Wyliczenia!$B51)</f>
        <v>0</v>
      </c>
      <c r="D98">
        <f>SUMIFS('Badania przemysłowe'!$I$20:$I$119,'Badania przemysłowe'!$D$20:$D$119,Wyliczenia!C$95,'Badania przemysłowe'!$C$20:$C$119,Wyliczenia!$B51)</f>
        <v>0</v>
      </c>
      <c r="E98">
        <f>SUMIFS('Badania przemysłowe'!$J$20:$J$119,'Badania przemysłowe'!$D$20:$D$119,Wyliczenia!C$95,'Badania przemysłowe'!$C$20:$C$119,Wyliczenia!$B51)</f>
        <v>0</v>
      </c>
      <c r="G98" t="str">
        <f>IF(SUMIFS('Badania przemysłowe'!$J$20:$J$119,'Badania przemysłowe'!$D$20:$D$119,Wyliczenia!C$95,'Badania przemysłowe'!$C$20:$C$119,Wyliczenia!$B98,'Badania przemysłowe'!$F$20:$F$119,Wyliczenia!G$48)=0,"",SUMIFS('Badania przemysłowe'!$J$20:$J$119,'Badania przemysłowe'!$D$20:$D$119,Wyliczenia!C$95,'Badania przemysłowe'!$C$20:$C$119,Wyliczenia!$B98,'Badania przemysłowe'!$F$20:$F$119,Wyliczenia!G$48))</f>
        <v/>
      </c>
      <c r="H98" t="str">
        <f>IF(SUMIFS('Badania przemysłowe'!$J$20:$J$119,'Badania przemysłowe'!$D$20:$D$119,Wyliczenia!C$95,'Badania przemysłowe'!$C$20:$C$119,Wyliczenia!$B98,'Badania przemysłowe'!$F$20:$F$119,Wyliczenia!H$48)=0,"",SUMIFS('Badania przemysłowe'!$J$20:$J$119,'Badania przemysłowe'!$D$20:$D$119,Wyliczenia!C$95,'Badania przemysłowe'!$C$20:$C$119,Wyliczenia!$B98,'Badania przemysłowe'!$F$20:$F$119,Wyliczenia!H$48))</f>
        <v/>
      </c>
      <c r="I98" t="str">
        <f>IF(SUMIFS('Badania przemysłowe'!$J$20:$J$119,'Badania przemysłowe'!$D$20:$D$119,Wyliczenia!C$95,'Badania przemysłowe'!$C$20:$C$119,Wyliczenia!$B98,'Badania przemysłowe'!$F$20:$F$119,Wyliczenia!I$48)=0,"",SUMIFS('Badania przemysłowe'!$J$20:$J$119,'Badania przemysłowe'!$D$20:$D$119,Wyliczenia!C$95,'Badania przemysłowe'!$C$20:$C$119,Wyliczenia!$B98,'Badania przemysłowe'!$F$20:$F$119,Wyliczenia!I$48))</f>
        <v/>
      </c>
    </row>
    <row r="99" spans="1:9">
      <c r="A99" s="256" t="s">
        <v>214</v>
      </c>
      <c r="B99" t="str">
        <f t="shared" si="13"/>
        <v>Amortyzacja - aparatura i sprzęt</v>
      </c>
      <c r="C99">
        <f>SUMIFS('Badania przemysłowe'!$H$20:$H$119,'Badania przemysłowe'!$D$20:$D$119,Wyliczenia!C$95,'Badania przemysłowe'!$C$20:$C$119,Wyliczenia!$B52)</f>
        <v>0</v>
      </c>
      <c r="D99">
        <f>SUMIFS('Badania przemysłowe'!$I$20:$I$119,'Badania przemysłowe'!$D$20:$D$119,Wyliczenia!C$95,'Badania przemysłowe'!$C$20:$C$119,Wyliczenia!$B52)</f>
        <v>0</v>
      </c>
      <c r="E99">
        <f>SUMIFS('Badania przemysłowe'!$J$20:$J$119,'Badania przemysłowe'!$D$20:$D$119,Wyliczenia!C$95,'Badania przemysłowe'!$C$20:$C$119,Wyliczenia!$B52)</f>
        <v>0</v>
      </c>
      <c r="G99" t="str">
        <f>IF(SUMIFS('Badania przemysłowe'!$J$20:$J$119,'Badania przemysłowe'!$D$20:$D$119,Wyliczenia!C$95,'Badania przemysłowe'!$C$20:$C$119,Wyliczenia!$B99,'Badania przemysłowe'!$F$20:$F$119,Wyliczenia!G$48)=0,"",SUMIFS('Badania przemysłowe'!$J$20:$J$119,'Badania przemysłowe'!$D$20:$D$119,Wyliczenia!C$95,'Badania przemysłowe'!$C$20:$C$119,Wyliczenia!$B99,'Badania przemysłowe'!$F$20:$F$119,Wyliczenia!G$48))</f>
        <v/>
      </c>
      <c r="H99" t="str">
        <f>IF(SUMIFS('Badania przemysłowe'!$J$20:$J$119,'Badania przemysłowe'!$D$20:$D$119,Wyliczenia!C$95,'Badania przemysłowe'!$C$20:$C$119,Wyliczenia!$B99,'Badania przemysłowe'!$F$20:$F$119,Wyliczenia!H$48)=0,"",SUMIFS('Badania przemysłowe'!$J$20:$J$119,'Badania przemysłowe'!$D$20:$D$119,Wyliczenia!C$95,'Badania przemysłowe'!$C$20:$C$119,Wyliczenia!$B99,'Badania przemysłowe'!$F$20:$F$119,Wyliczenia!H$48))</f>
        <v/>
      </c>
      <c r="I99" t="str">
        <f>IF(SUMIFS('Badania przemysłowe'!$J$20:$J$119,'Badania przemysłowe'!$D$20:$D$119,Wyliczenia!C$95,'Badania przemysłowe'!$C$20:$C$119,Wyliczenia!$B99,'Badania przemysłowe'!$F$20:$F$119,Wyliczenia!I$48)=0,"",SUMIFS('Badania przemysłowe'!$J$20:$J$119,'Badania przemysłowe'!$D$20:$D$119,Wyliczenia!C$95,'Badania przemysłowe'!$C$20:$C$119,Wyliczenia!$B99,'Badania przemysłowe'!$F$20:$F$119,Wyliczenia!I$48))</f>
        <v/>
      </c>
    </row>
    <row r="100" spans="1:9">
      <c r="A100" s="256" t="s">
        <v>214</v>
      </c>
      <c r="B100" t="str">
        <f t="shared" si="13"/>
        <v>Amortyzacja - budynki</v>
      </c>
      <c r="C100">
        <f>SUMIFS('Badania przemysłowe'!$H$20:$H$119,'Badania przemysłowe'!$D$20:$D$119,Wyliczenia!C$95,'Badania przemysłowe'!$C$20:$C$119,Wyliczenia!$B53)</f>
        <v>0</v>
      </c>
      <c r="D100">
        <f>SUMIFS('Badania przemysłowe'!$I$20:$I$119,'Badania przemysłowe'!$D$20:$D$119,Wyliczenia!C$95,'Badania przemysłowe'!$C$20:$C$119,Wyliczenia!$B53)</f>
        <v>0</v>
      </c>
      <c r="E100">
        <f>SUMIFS('Badania przemysłowe'!$J$20:$J$119,'Badania przemysłowe'!$D$20:$D$119,Wyliczenia!C$95,'Badania przemysłowe'!$C$20:$C$119,Wyliczenia!$B53)</f>
        <v>0</v>
      </c>
      <c r="G100" t="str">
        <f>IF(SUMIFS('Badania przemysłowe'!$J$20:$J$119,'Badania przemysłowe'!$D$20:$D$119,Wyliczenia!C$95,'Badania przemysłowe'!$C$20:$C$119,Wyliczenia!$B100,'Badania przemysłowe'!$F$20:$F$119,Wyliczenia!G$48)=0,"",SUMIFS('Badania przemysłowe'!$J$20:$J$119,'Badania przemysłowe'!$D$20:$D$119,Wyliczenia!C$95,'Badania przemysłowe'!$C$20:$C$119,Wyliczenia!$B100,'Badania przemysłowe'!$F$20:$F$119,Wyliczenia!G$48))</f>
        <v/>
      </c>
      <c r="H100" t="str">
        <f>IF(SUMIFS('Badania przemysłowe'!$J$20:$J$119,'Badania przemysłowe'!$D$20:$D$119,Wyliczenia!C$95,'Badania przemysłowe'!$C$20:$C$119,Wyliczenia!$B100,'Badania przemysłowe'!$F$20:$F$119,Wyliczenia!H$48)=0,"",SUMIFS('Badania przemysłowe'!$J$20:$J$119,'Badania przemysłowe'!$D$20:$D$119,Wyliczenia!C$95,'Badania przemysłowe'!$C$20:$C$119,Wyliczenia!$B100,'Badania przemysłowe'!$F$20:$F$119,Wyliczenia!H$48))</f>
        <v/>
      </c>
      <c r="I100" t="str">
        <f>IF(SUMIFS('Badania przemysłowe'!$J$20:$J$119,'Badania przemysłowe'!$D$20:$D$119,Wyliczenia!C$95,'Badania przemysłowe'!$C$20:$C$119,Wyliczenia!$B100,'Badania przemysłowe'!$F$20:$F$119,Wyliczenia!I$48)=0,"",SUMIFS('Badania przemysłowe'!$J$20:$J$119,'Badania przemysłowe'!$D$20:$D$119,Wyliczenia!C$95,'Badania przemysłowe'!$C$20:$C$119,Wyliczenia!$B100,'Badania przemysłowe'!$F$20:$F$119,Wyliczenia!I$48))</f>
        <v/>
      </c>
    </row>
    <row r="101" spans="1:9">
      <c r="A101" s="256" t="str">
        <f t="shared" ref="A101:A113" si="14">A79</f>
        <v>Badania przemysłowe</v>
      </c>
      <c r="B101" t="str">
        <f t="shared" si="13"/>
        <v>Wartości niematerialne i prawne dla B+R</v>
      </c>
      <c r="C101">
        <f>SUMIFS('Badania przemysłowe'!$H$20:$H$119,'Badania przemysłowe'!$D$20:$D$119,Wyliczenia!C$95,'Badania przemysłowe'!$C$20:$C$119,Wyliczenia!$B54)</f>
        <v>0</v>
      </c>
      <c r="D101">
        <f>SUMIFS('Badania przemysłowe'!$I$20:$I$119,'Badania przemysłowe'!$D$20:$D$119,Wyliczenia!C$95,'Badania przemysłowe'!$C$20:$C$119,Wyliczenia!$B54)</f>
        <v>0</v>
      </c>
      <c r="E101">
        <f>SUMIFS('Badania przemysłowe'!$J$20:$J$119,'Badania przemysłowe'!$D$20:$D$119,Wyliczenia!C$95,'Badania przemysłowe'!$C$20:$C$119,Wyliczenia!$B54)</f>
        <v>0</v>
      </c>
      <c r="G101" t="str">
        <f>IF(SUMIFS('Badania przemysłowe'!$J$20:$J$119,'Badania przemysłowe'!$D$20:$D$119,Wyliczenia!C$95,'Badania przemysłowe'!$C$20:$C$119,Wyliczenia!$B101,'Badania przemysłowe'!$F$20:$F$119,Wyliczenia!G$48)=0,"",SUMIFS('Badania przemysłowe'!$J$20:$J$119,'Badania przemysłowe'!$D$20:$D$119,Wyliczenia!C$95,'Badania przemysłowe'!$C$20:$C$119,Wyliczenia!$B101,'Badania przemysłowe'!$F$20:$F$119,Wyliczenia!G$48))</f>
        <v/>
      </c>
      <c r="H101" t="str">
        <f>IF(SUMIFS('Badania przemysłowe'!$J$20:$J$119,'Badania przemysłowe'!$D$20:$D$119,Wyliczenia!C$95,'Badania przemysłowe'!$C$20:$C$119,Wyliczenia!$B101,'Badania przemysłowe'!$F$20:$F$119,Wyliczenia!H$48)=0,"",SUMIFS('Badania przemysłowe'!$J$20:$J$119,'Badania przemysłowe'!$D$20:$D$119,Wyliczenia!C$95,'Badania przemysłowe'!$C$20:$C$119,Wyliczenia!$B101,'Badania przemysłowe'!$F$20:$F$119,Wyliczenia!H$48))</f>
        <v/>
      </c>
      <c r="I101" t="str">
        <f>IF(SUMIFS('Badania przemysłowe'!$J$20:$J$119,'Badania przemysłowe'!$D$20:$D$119,Wyliczenia!C$95,'Badania przemysłowe'!$C$20:$C$119,Wyliczenia!$B101,'Badania przemysłowe'!$F$20:$F$119,Wyliczenia!I$48)=0,"",SUMIFS('Badania przemysłowe'!$J$20:$J$119,'Badania przemysłowe'!$D$20:$D$119,Wyliczenia!C$95,'Badania przemysłowe'!$C$20:$C$119,Wyliczenia!$B101,'Badania przemysłowe'!$F$20:$F$119,Wyliczenia!I$48))</f>
        <v/>
      </c>
    </row>
    <row r="102" spans="1:9">
      <c r="A102" t="str">
        <f t="shared" si="14"/>
        <v>Prace rozwojowe</v>
      </c>
      <c r="B102" t="str">
        <f t="shared" si="13"/>
        <v>Personel projektu</v>
      </c>
      <c r="C102">
        <f>SUMIFS('Prace rozwojowe'!$H$20:$H$119,'Prace rozwojowe'!$D$20:$D$119,Wyliczenia!C$95,'Prace rozwojowe'!$C$20:$C$119,Wyliczenia!$B102)</f>
        <v>0</v>
      </c>
      <c r="D102">
        <f>SUMIFS('Prace rozwojowe'!$I$20:$I$119,'Prace rozwojowe'!$D$20:$D$119,Wyliczenia!C$95,'Prace rozwojowe'!$C$20:$C$119,Wyliczenia!$B102)</f>
        <v>0</v>
      </c>
      <c r="E102">
        <f>SUMIFS('Prace rozwojowe'!$J$20:$J$119,'Prace rozwojowe'!$D$20:$D$119,Wyliczenia!C$95,'Prace rozwojowe'!$C$20:$C$119,Wyliczenia!$B102)</f>
        <v>0</v>
      </c>
      <c r="G102" t="str">
        <f>IF(SUMIFS('Prace rozwojowe'!$J$20:$J$119,'Prace rozwojowe'!$D$20:$D$119,Wyliczenia!C$95,'Prace rozwojowe'!$C$20:$C$119,Wyliczenia!$B102,'Prace rozwojowe'!$F$20:$F$119,Wyliczenia!G$48)=0,"",SUMIFS('Prace rozwojowe'!$J$20:$J$119,'Prace rozwojowe'!$D$20:$D$119,Wyliczenia!C$95,'Prace rozwojowe'!$C$20:$C$119,Wyliczenia!$B102,'Prace rozwojowe'!$F$20:$F$119,Wyliczenia!G$48))</f>
        <v/>
      </c>
      <c r="H102" t="str">
        <f>IF(SUMIFS('Prace rozwojowe'!$J$20:$J$119,'Prace rozwojowe'!$D$20:$D$119,Wyliczenia!C$95,'Prace rozwojowe'!$C$20:$C$119,Wyliczenia!$B102,'Prace rozwojowe'!$F$20:$F$119,Wyliczenia!H$48)=0,"",SUMIFS('Prace rozwojowe'!$J$20:$J$119,'Prace rozwojowe'!$D$20:$D$119,Wyliczenia!C$95,'Prace rozwojowe'!$C$20:$C$119,Wyliczenia!$B102,'Prace rozwojowe'!$F$20:$F$119,Wyliczenia!H$48))</f>
        <v/>
      </c>
      <c r="I102" t="str">
        <f>IF(SUMIFS('Prace rozwojowe'!$J$20:$J$119,'Prace rozwojowe'!$D$20:$D$119,Wyliczenia!C$95,'Prace rozwojowe'!$C$20:$C$119,Wyliczenia!$B102,'Prace rozwojowe'!$F$20:$F$119,Wyliczenia!I$48)=0,"",SUMIFS('Prace rozwojowe'!$J$20:$J$119,'Prace rozwojowe'!$D$20:$D$119,Wyliczenia!C$95,'Prace rozwojowe'!$C$20:$C$119,Wyliczenia!$B102,'Prace rozwojowe'!$F$20:$F$119,Wyliczenia!I$48))</f>
        <v/>
      </c>
    </row>
    <row r="103" spans="1:9">
      <c r="A103" t="str">
        <f t="shared" si="14"/>
        <v>Prace rozwojowe</v>
      </c>
      <c r="B103" t="str">
        <f t="shared" si="13"/>
        <v>Usługi zewnętrzne - podwykonastwo</v>
      </c>
      <c r="C103">
        <f>SUMIFS('Prace rozwojowe'!$H$20:$H$119,'Prace rozwojowe'!$D$20:$D$119,Wyliczenia!C$95,'Prace rozwojowe'!$C$20:$C$119,Wyliczenia!$B103)</f>
        <v>0</v>
      </c>
      <c r="D103">
        <f>SUMIFS('Prace rozwojowe'!$I$20:$I$119,'Prace rozwojowe'!$D$20:$D$119,Wyliczenia!C$95,'Prace rozwojowe'!$C$20:$C$119,Wyliczenia!$B103)</f>
        <v>0</v>
      </c>
      <c r="E103">
        <f>SUMIFS('Prace rozwojowe'!$J$20:$J$119,'Prace rozwojowe'!$D$20:$D$119,Wyliczenia!C$95,'Prace rozwojowe'!$C$20:$C$119,Wyliczenia!$B103)</f>
        <v>0</v>
      </c>
      <c r="G103" t="str">
        <f>IF(SUMIFS('Prace rozwojowe'!$J$20:$J$119,'Prace rozwojowe'!$D$20:$D$119,Wyliczenia!C$95,'Prace rozwojowe'!$C$20:$C$119,Wyliczenia!$B103,'Prace rozwojowe'!$F$20:$F$119,Wyliczenia!G$48)=0,"",SUMIFS('Prace rozwojowe'!$J$20:$J$119,'Prace rozwojowe'!$D$20:$D$119,Wyliczenia!C$95,'Prace rozwojowe'!$C$20:$C$119,Wyliczenia!$B103,'Prace rozwojowe'!$F$20:$F$119,Wyliczenia!G$48))</f>
        <v/>
      </c>
      <c r="H103" t="str">
        <f>IF(SUMIFS('Prace rozwojowe'!$J$20:$J$119,'Prace rozwojowe'!$D$20:$D$119,Wyliczenia!C$95,'Prace rozwojowe'!$C$20:$C$119,Wyliczenia!$B103,'Prace rozwojowe'!$F$20:$F$119,Wyliczenia!H$48)=0,"",SUMIFS('Prace rozwojowe'!$J$20:$J$119,'Prace rozwojowe'!$D$20:$D$119,Wyliczenia!C$95,'Prace rozwojowe'!$C$20:$C$119,Wyliczenia!$B103,'Prace rozwojowe'!$F$20:$F$119,Wyliczenia!H$48))</f>
        <v/>
      </c>
      <c r="I103" t="str">
        <f>IF(SUMIFS('Prace rozwojowe'!$J$20:$J$119,'Prace rozwojowe'!$D$20:$D$119,Wyliczenia!C$95,'Prace rozwojowe'!$C$20:$C$119,Wyliczenia!$B103,'Prace rozwojowe'!$F$20:$F$119,Wyliczenia!I$48)=0,"",SUMIFS('Prace rozwojowe'!$J$20:$J$119,'Prace rozwojowe'!$D$20:$D$119,Wyliczenia!C$95,'Prace rozwojowe'!$C$20:$C$119,Wyliczenia!$B103,'Prace rozwojowe'!$F$20:$F$119,Wyliczenia!I$48))</f>
        <v/>
      </c>
    </row>
    <row r="104" spans="1:9">
      <c r="A104" t="str">
        <f t="shared" si="14"/>
        <v>Prace rozwojowe</v>
      </c>
      <c r="B104" t="str">
        <f t="shared" si="13"/>
        <v>Usługi zewnętrzne - koszty operacyjne i dodatkowe koszty ogólne</v>
      </c>
      <c r="C104">
        <f>SUMIFS('Prace rozwojowe'!$H$20:$H$119,'Prace rozwojowe'!$D$20:$D$119,Wyliczenia!C$95,'Prace rozwojowe'!$C$20:$C$119,Wyliczenia!$B104)</f>
        <v>0</v>
      </c>
      <c r="D104">
        <f>SUMIFS('Prace rozwojowe'!$I$20:$I$119,'Prace rozwojowe'!$D$20:$D$119,Wyliczenia!C$95,'Prace rozwojowe'!$C$20:$C$119,Wyliczenia!$B104)</f>
        <v>0</v>
      </c>
      <c r="E104">
        <f>SUMIFS('Prace rozwojowe'!$J$20:$J$119,'Prace rozwojowe'!$D$20:$D$119,Wyliczenia!C$95,'Prace rozwojowe'!$C$20:$C$119,Wyliczenia!$B104)</f>
        <v>0</v>
      </c>
      <c r="G104" t="str">
        <f>IF(SUMIFS('Prace rozwojowe'!$J$20:$J$119,'Prace rozwojowe'!$D$20:$D$119,Wyliczenia!C$95,'Prace rozwojowe'!$C$20:$C$119,Wyliczenia!$B104,'Prace rozwojowe'!$F$20:$F$119,Wyliczenia!G$48)=0,"",SUMIFS('Prace rozwojowe'!$J$20:$J$119,'Prace rozwojowe'!$D$20:$D$119,Wyliczenia!C$95,'Prace rozwojowe'!$C$20:$C$119,Wyliczenia!$B104,'Prace rozwojowe'!$F$20:$F$119,Wyliczenia!G$48))</f>
        <v/>
      </c>
      <c r="H104" t="str">
        <f>IF(SUMIFS('Prace rozwojowe'!$J$20:$J$119,'Prace rozwojowe'!$D$20:$D$119,Wyliczenia!C$95,'Prace rozwojowe'!$C$20:$C$119,Wyliczenia!$B104,'Prace rozwojowe'!$F$20:$F$119,Wyliczenia!H$48)=0,"",SUMIFS('Prace rozwojowe'!$J$20:$J$119,'Prace rozwojowe'!$D$20:$D$119,Wyliczenia!C$95,'Prace rozwojowe'!$C$20:$C$119,Wyliczenia!$B104,'Prace rozwojowe'!$F$20:$F$119,Wyliczenia!H$48))</f>
        <v/>
      </c>
      <c r="I104" t="str">
        <f>IF(SUMIFS('Prace rozwojowe'!$J$20:$J$119,'Prace rozwojowe'!$D$20:$D$119,Wyliczenia!C$95,'Prace rozwojowe'!$C$20:$C$119,Wyliczenia!$B104,'Prace rozwojowe'!$F$20:$F$119,Wyliczenia!I$48)=0,"",SUMIFS('Prace rozwojowe'!$J$20:$J$119,'Prace rozwojowe'!$D$20:$D$119,Wyliczenia!C$95,'Prace rozwojowe'!$C$20:$C$119,Wyliczenia!$B104,'Prace rozwojowe'!$F$20:$F$119,Wyliczenia!I$48))</f>
        <v/>
      </c>
    </row>
    <row r="105" spans="1:9">
      <c r="A105" t="str">
        <f t="shared" si="14"/>
        <v>Prace rozwojowe</v>
      </c>
      <c r="B105" t="str">
        <f t="shared" si="13"/>
        <v>Amortyzacja - aparatura i sprzęt</v>
      </c>
      <c r="C105">
        <f>SUMIFS('Prace rozwojowe'!$H$20:$H$119,'Prace rozwojowe'!$D$20:$D$119,Wyliczenia!C$95,'Prace rozwojowe'!$C$20:$C$119,Wyliczenia!$B105)</f>
        <v>0</v>
      </c>
      <c r="D105">
        <f>SUMIFS('Prace rozwojowe'!$I$20:$I$119,'Prace rozwojowe'!$D$20:$D$119,Wyliczenia!C$95,'Prace rozwojowe'!$C$20:$C$119,Wyliczenia!$B105)</f>
        <v>0</v>
      </c>
      <c r="E105">
        <f>SUMIFS('Prace rozwojowe'!$J$20:$J$119,'Prace rozwojowe'!$D$20:$D$119,Wyliczenia!C$95,'Prace rozwojowe'!$C$20:$C$119,Wyliczenia!$B105)</f>
        <v>0</v>
      </c>
      <c r="G105" t="str">
        <f>IF(SUMIFS('Prace rozwojowe'!$J$20:$J$119,'Prace rozwojowe'!$D$20:$D$119,Wyliczenia!C$95,'Prace rozwojowe'!$C$20:$C$119,Wyliczenia!$B105,'Prace rozwojowe'!$F$20:$F$119,Wyliczenia!G$48)=0,"",SUMIFS('Prace rozwojowe'!$J$20:$J$119,'Prace rozwojowe'!$D$20:$D$119,Wyliczenia!C$95,'Prace rozwojowe'!$C$20:$C$119,Wyliczenia!$B105,'Prace rozwojowe'!$F$20:$F$119,Wyliczenia!G$48))</f>
        <v/>
      </c>
      <c r="H105" t="str">
        <f>IF(SUMIFS('Prace rozwojowe'!$J$20:$J$119,'Prace rozwojowe'!$D$20:$D$119,Wyliczenia!C$95,'Prace rozwojowe'!$C$20:$C$119,Wyliczenia!$B105,'Prace rozwojowe'!$F$20:$F$119,Wyliczenia!H$48)=0,"",SUMIFS('Prace rozwojowe'!$J$20:$J$119,'Prace rozwojowe'!$D$20:$D$119,Wyliczenia!C$95,'Prace rozwojowe'!$C$20:$C$119,Wyliczenia!$B105,'Prace rozwojowe'!$F$20:$F$119,Wyliczenia!H$48))</f>
        <v/>
      </c>
      <c r="I105" t="str">
        <f>IF(SUMIFS('Prace rozwojowe'!$J$20:$J$119,'Prace rozwojowe'!$D$20:$D$119,Wyliczenia!C$95,'Prace rozwojowe'!$C$20:$C$119,Wyliczenia!$B105,'Prace rozwojowe'!$F$20:$F$119,Wyliczenia!I$48)=0,"",SUMIFS('Prace rozwojowe'!$J$20:$J$119,'Prace rozwojowe'!$D$20:$D$119,Wyliczenia!C$95,'Prace rozwojowe'!$C$20:$C$119,Wyliczenia!$B105,'Prace rozwojowe'!$F$20:$F$119,Wyliczenia!I$48))</f>
        <v/>
      </c>
    </row>
    <row r="106" spans="1:9">
      <c r="A106" t="str">
        <f t="shared" si="14"/>
        <v>Prace rozwojowe</v>
      </c>
      <c r="B106" t="str">
        <f t="shared" si="13"/>
        <v>Amortyzacja - budynki</v>
      </c>
      <c r="C106">
        <f>SUMIFS('Prace rozwojowe'!$H$20:$H$119,'Prace rozwojowe'!$D$20:$D$119,Wyliczenia!C$95,'Prace rozwojowe'!$C$20:$C$119,Wyliczenia!$B106)</f>
        <v>0</v>
      </c>
      <c r="D106">
        <f>SUMIFS('Prace rozwojowe'!$I$20:$I$119,'Prace rozwojowe'!$D$20:$D$119,Wyliczenia!C$95,'Prace rozwojowe'!$C$20:$C$119,Wyliczenia!$B106)</f>
        <v>0</v>
      </c>
      <c r="E106">
        <f>SUMIFS('Prace rozwojowe'!$J$20:$J$119,'Prace rozwojowe'!$D$20:$D$119,Wyliczenia!C$95,'Prace rozwojowe'!$C$20:$C$119,Wyliczenia!$B106)</f>
        <v>0</v>
      </c>
      <c r="G106" t="str">
        <f>IF(SUMIFS('Prace rozwojowe'!$J$20:$J$119,'Prace rozwojowe'!$D$20:$D$119,Wyliczenia!C$95,'Prace rozwojowe'!$C$20:$C$119,Wyliczenia!$B106,'Prace rozwojowe'!$F$20:$F$119,Wyliczenia!G$48)=0,"",SUMIFS('Prace rozwojowe'!$J$20:$J$119,'Prace rozwojowe'!$D$20:$D$119,Wyliczenia!C$95,'Prace rozwojowe'!$C$20:$C$119,Wyliczenia!$B106,'Prace rozwojowe'!$F$20:$F$119,Wyliczenia!G$48))</f>
        <v/>
      </c>
      <c r="H106" t="str">
        <f>IF(SUMIFS('Prace rozwojowe'!$J$20:$J$119,'Prace rozwojowe'!$D$20:$D$119,Wyliczenia!C$95,'Prace rozwojowe'!$C$20:$C$119,Wyliczenia!$B106,'Prace rozwojowe'!$F$20:$F$119,Wyliczenia!H$48)=0,"",SUMIFS('Prace rozwojowe'!$J$20:$J$119,'Prace rozwojowe'!$D$20:$D$119,Wyliczenia!C$95,'Prace rozwojowe'!$C$20:$C$119,Wyliczenia!$B106,'Prace rozwojowe'!$F$20:$F$119,Wyliczenia!H$48))</f>
        <v/>
      </c>
      <c r="I106" t="str">
        <f>IF(SUMIFS('Prace rozwojowe'!$J$20:$J$119,'Prace rozwojowe'!$D$20:$D$119,Wyliczenia!C$95,'Prace rozwojowe'!$C$20:$C$119,Wyliczenia!$B106,'Prace rozwojowe'!$F$20:$F$119,Wyliczenia!I$48)=0,"",SUMIFS('Prace rozwojowe'!$J$20:$J$119,'Prace rozwojowe'!$D$20:$D$119,Wyliczenia!C$95,'Prace rozwojowe'!$C$20:$C$119,Wyliczenia!$B106,'Prace rozwojowe'!$F$20:$F$119,Wyliczenia!I$48))</f>
        <v/>
      </c>
    </row>
    <row r="107" spans="1:9">
      <c r="A107" t="str">
        <f t="shared" si="14"/>
        <v>Prace rozwojowe</v>
      </c>
      <c r="B107" t="str">
        <f t="shared" si="13"/>
        <v>Wartości niematerialne i prawne dla B+R</v>
      </c>
      <c r="C107">
        <f>SUMIFS('Prace rozwojowe'!$H$20:$H$119,'Prace rozwojowe'!$D$20:$D$119,Wyliczenia!C$95,'Prace rozwojowe'!$C$20:$C$119,Wyliczenia!$B107)</f>
        <v>0</v>
      </c>
      <c r="D107">
        <f>SUMIFS('Prace rozwojowe'!$I$20:$I$119,'Prace rozwojowe'!$D$20:$D$119,Wyliczenia!C$95,'Prace rozwojowe'!$C$20:$C$119,Wyliczenia!$B107)</f>
        <v>0</v>
      </c>
      <c r="E107">
        <f>SUMIFS('Prace rozwojowe'!$J$20:$J$119,'Prace rozwojowe'!$D$20:$D$119,Wyliczenia!C$95,'Prace rozwojowe'!$C$20:$C$119,Wyliczenia!$B107)</f>
        <v>0</v>
      </c>
      <c r="G107" t="str">
        <f>IF(SUMIFS('Prace rozwojowe'!$J$20:$J$119,'Prace rozwojowe'!$D$20:$D$119,Wyliczenia!C$95,'Prace rozwojowe'!$C$20:$C$119,Wyliczenia!$B107,'Prace rozwojowe'!$F$20:$F$119,Wyliczenia!G$48)=0,"",SUMIFS('Prace rozwojowe'!$J$20:$J$119,'Prace rozwojowe'!$D$20:$D$119,Wyliczenia!C$95,'Prace rozwojowe'!$C$20:$C$119,Wyliczenia!$B107,'Prace rozwojowe'!$F$20:$F$119,Wyliczenia!G$48))</f>
        <v/>
      </c>
      <c r="H107" t="str">
        <f>IF(SUMIFS('Prace rozwojowe'!$J$20:$J$119,'Prace rozwojowe'!$D$20:$D$119,Wyliczenia!C$95,'Prace rozwojowe'!$C$20:$C$119,Wyliczenia!$B107,'Prace rozwojowe'!$F$20:$F$119,Wyliczenia!H$48)=0,"",SUMIFS('Prace rozwojowe'!$J$20:$J$119,'Prace rozwojowe'!$D$20:$D$119,Wyliczenia!C$95,'Prace rozwojowe'!$C$20:$C$119,Wyliczenia!$B107,'Prace rozwojowe'!$F$20:$F$119,Wyliczenia!H$48))</f>
        <v/>
      </c>
      <c r="I107" t="str">
        <f>IF(SUMIFS('Prace rozwojowe'!$J$20:$J$119,'Prace rozwojowe'!$D$20:$D$119,Wyliczenia!C$95,'Prace rozwojowe'!$C$20:$C$119,Wyliczenia!$B107,'Prace rozwojowe'!$F$20:$F$119,Wyliczenia!I$48)=0,"",SUMIFS('Prace rozwojowe'!$J$20:$J$119,'Prace rozwojowe'!$D$20:$D$119,Wyliczenia!C$95,'Prace rozwojowe'!$C$20:$C$119,Wyliczenia!$B107,'Prace rozwojowe'!$F$20:$F$119,Wyliczenia!I$48))</f>
        <v/>
      </c>
    </row>
    <row r="108" spans="1:9">
      <c r="A108" s="256" t="str">
        <f t="shared" si="14"/>
        <v>Infrastruktura B+R</v>
      </c>
      <c r="B108" t="str">
        <f t="shared" si="13"/>
        <v>Środki trwałe/Dostawy</v>
      </c>
      <c r="C108">
        <f>SUMIFS('Infrastruktura B+R'!$H$18:$H$117,'Infrastruktura B+R'!$D$18:$D$117,Wyliczenia!C$95,'Infrastruktura B+R'!$C$18:$C$117,Wyliczenia!$B108)</f>
        <v>0</v>
      </c>
      <c r="D108">
        <f>SUMIFS('Infrastruktura B+R'!$I$18:$I$117,'Infrastruktura B+R'!$D$18:$D$117,Wyliczenia!C$95,'Infrastruktura B+R'!$C$18:$C$117,Wyliczenia!$B108)</f>
        <v>0</v>
      </c>
      <c r="E108">
        <f>SUMIFS('Infrastruktura B+R'!$J$18:$J$117,'Infrastruktura B+R'!$D$18:$D$117,Wyliczenia!C$95,'Infrastruktura B+R'!$C$18:$C$117,Wyliczenia!$B108)</f>
        <v>0</v>
      </c>
      <c r="G108" t="str">
        <f>IF(SUMIFS('Infrastruktura B+R'!$J$18:$J$117,'Infrastruktura B+R'!$D$18:$D$117,Wyliczenia!C$95,'Infrastruktura B+R'!$C$18:$C$117,Wyliczenia!$B108,'Infrastruktura B+R'!$F$18:$F$117,Wyliczenia!G$48)=0,"",SUMIFS('Infrastruktura B+R'!$J$18:$J$117,'Infrastruktura B+R'!$D$18:$D$117,Wyliczenia!C$95,'Infrastruktura B+R'!$C$18:$C$117,Wyliczenia!$B108,'Infrastruktura B+R'!$F$18:$F$117,Wyliczenia!G$48))</f>
        <v/>
      </c>
      <c r="H108" t="str">
        <f>IF(SUMIFS('Infrastruktura B+R'!$J$18:$J$117,'Infrastruktura B+R'!$D$18:$D$117,Wyliczenia!C$95,'Infrastruktura B+R'!$C$18:$C$117,Wyliczenia!$B108,'Infrastruktura B+R'!$F$18:$F$117,Wyliczenia!H$48)=0,"",SUMIFS('Infrastruktura B+R'!$J$18:$J$117,'Infrastruktura B+R'!$D$18:$D$117,Wyliczenia!C$95,'Infrastruktura B+R'!$C$18:$C$117,Wyliczenia!$B108,'Infrastruktura B+R'!$F$18:$F$117,Wyliczenia!H$48))</f>
        <v/>
      </c>
      <c r="I108" t="str">
        <f>IF(SUMIFS('Infrastruktura B+R'!$J$18:$J$117,'Infrastruktura B+R'!$D$18:$D$117,Wyliczenia!C$95,'Infrastruktura B+R'!$C$18:$C$117,Wyliczenia!$B108,'Infrastruktura B+R'!$F$18:$F$117,Wyliczenia!I$48)=0,"",SUMIFS('Infrastruktura B+R'!$J$18:$J$117,'Infrastruktura B+R'!$D$18:$D$117,Wyliczenia!C$95,'Infrastruktura B+R'!$C$18:$C$117,Wyliczenia!$B108,'Infrastruktura B+R'!$F$18:$F$117,Wyliczenia!I$48))</f>
        <v/>
      </c>
    </row>
    <row r="109" spans="1:9">
      <c r="A109" s="256" t="str">
        <f t="shared" si="14"/>
        <v>Infrastruktura B+R</v>
      </c>
      <c r="B109" t="str">
        <f t="shared" si="13"/>
        <v>Wartości niematerialne i prawne</v>
      </c>
      <c r="C109">
        <f>SUMIFS('Infrastruktura B+R'!$H$18:$H$117,'Infrastruktura B+R'!$D$18:$D$117,Wyliczenia!C$95,'Infrastruktura B+R'!$C$18:$C$117,Wyliczenia!$B109)</f>
        <v>0</v>
      </c>
      <c r="D109">
        <f>SUMIFS('Infrastruktura B+R'!$I$18:$I$117,'Infrastruktura B+R'!$D$18:$D$117,Wyliczenia!C$95,'Infrastruktura B+R'!$C$18:$C$117,Wyliczenia!$B109)</f>
        <v>0</v>
      </c>
      <c r="E109">
        <f>SUMIFS('Infrastruktura B+R'!$J$18:$J$117,'Infrastruktura B+R'!$D$18:$D$117,Wyliczenia!C$95,'Infrastruktura B+R'!$C$18:$C$117,Wyliczenia!$B109)</f>
        <v>0</v>
      </c>
      <c r="G109" t="str">
        <f>IF(SUMIFS('Infrastruktura B+R'!$J$18:$J$117,'Infrastruktura B+R'!$D$18:$D$117,Wyliczenia!C$95,'Infrastruktura B+R'!$C$18:$C$117,Wyliczenia!$B109,'Infrastruktura B+R'!$F$18:$F$117,Wyliczenia!G$48)=0,"",SUMIFS('Infrastruktura B+R'!$J$18:$J$117,'Infrastruktura B+R'!$D$18:$D$117,Wyliczenia!C$95,'Infrastruktura B+R'!$C$18:$C$117,Wyliczenia!$B109,'Infrastruktura B+R'!$F$18:$F$117,Wyliczenia!G$48))</f>
        <v/>
      </c>
      <c r="H109" t="str">
        <f>IF(SUMIFS('Infrastruktura B+R'!$J$18:$J$117,'Infrastruktura B+R'!$D$18:$D$117,Wyliczenia!C$95,'Infrastruktura B+R'!$C$18:$C$117,Wyliczenia!$B109,'Infrastruktura B+R'!$F$18:$F$117,Wyliczenia!H$48)=0,"",SUMIFS('Infrastruktura B+R'!$J$18:$J$117,'Infrastruktura B+R'!$D$18:$D$117,Wyliczenia!C$95,'Infrastruktura B+R'!$C$18:$C$117,Wyliczenia!$B109,'Infrastruktura B+R'!$F$18:$F$117,Wyliczenia!H$48))</f>
        <v/>
      </c>
      <c r="I109" t="str">
        <f>IF(SUMIFS('Infrastruktura B+R'!$J$18:$J$117,'Infrastruktura B+R'!$D$18:$D$117,Wyliczenia!C$95,'Infrastruktura B+R'!$C$18:$C$117,Wyliczenia!$B109,'Infrastruktura B+R'!$F$18:$F$117,Wyliczenia!I$48)=0,"",SUMIFS('Infrastruktura B+R'!$J$18:$J$117,'Infrastruktura B+R'!$D$18:$D$117,Wyliczenia!C$95,'Infrastruktura B+R'!$C$18:$C$117,Wyliczenia!$B109,'Infrastruktura B+R'!$F$18:$F$117,Wyliczenia!I$48))</f>
        <v/>
      </c>
    </row>
    <row r="110" spans="1:9">
      <c r="A110" s="256" t="str">
        <f t="shared" si="14"/>
        <v>Działania uzupełniające</v>
      </c>
      <c r="B110" t="str">
        <f t="shared" si="13"/>
        <v>Prace przedwdrożeniowe</v>
      </c>
      <c r="C110">
        <f>SUMIFS('Działania uzupełniające'!$I$21:$I$120,'Działania uzupełniające'!$E$21:$E$120,Wyliczenia!C$95,'Działania uzupełniające'!$C$21:$C$120,Wyliczenia!$B110)</f>
        <v>0</v>
      </c>
      <c r="D110">
        <f>SUMIFS('Działania uzupełniające'!$J$21:$J$120,'Działania uzupełniające'!$E$21:$E$120,Wyliczenia!C$95,'Działania uzupełniające'!$C$21:$C$120,Wyliczenia!$B110)</f>
        <v>0</v>
      </c>
      <c r="E110">
        <f>SUMIFS('Działania uzupełniające'!$K$21:$K$120,'Działania uzupełniające'!$E$21:$E$120,Wyliczenia!C$95,'Działania uzupełniające'!$C$21:$C$120,Wyliczenia!$B110)</f>
        <v>0</v>
      </c>
      <c r="H110" t="str">
        <f>IF(E110=0,"",E110)</f>
        <v/>
      </c>
    </row>
    <row r="111" spans="1:9">
      <c r="A111" s="256" t="str">
        <f t="shared" si="14"/>
        <v>Działania uzupełniające</v>
      </c>
      <c r="B111" t="str">
        <f t="shared" si="13"/>
        <v>Działania w zakresie cyfryzacji</v>
      </c>
      <c r="C111">
        <f>SUMIFS('Działania uzupełniające'!$I$21:$I$120,'Działania uzupełniające'!$E$21:$E$120,Wyliczenia!C$95,'Działania uzupełniające'!$C$21:$C$120,Wyliczenia!$B111)</f>
        <v>0</v>
      </c>
      <c r="D111">
        <f>SUMIFS('Działania uzupełniające'!$J$21:$J$120,'Działania uzupełniające'!$E$21:$E$120,Wyliczenia!C$95,'Działania uzupełniające'!$C$21:$C$120,Wyliczenia!$B111)</f>
        <v>0</v>
      </c>
      <c r="E111">
        <f>SUMIFS('Działania uzupełniające'!$K$21:$K$120,'Działania uzupełniające'!$E$21:$E$120,Wyliczenia!C$95,'Działania uzupełniające'!$C$21:$C$120,Wyliczenia!$B111)</f>
        <v>0</v>
      </c>
      <c r="H111" t="str">
        <f t="shared" ref="H111:H112" si="15">IF(E111=0,"",E111)</f>
        <v/>
      </c>
    </row>
    <row r="112" spans="1:9">
      <c r="A112" s="256" t="str">
        <f t="shared" si="14"/>
        <v>Działania uzupełniające</v>
      </c>
      <c r="B112" t="str">
        <f t="shared" si="13"/>
        <v>Podnoszenie kwalifikacji kadr</v>
      </c>
      <c r="C112">
        <f>SUMIFS('Działania uzupełniające'!$I$21:$I$120,'Działania uzupełniające'!$E$21:$E$120,Wyliczenia!C$95,'Działania uzupełniające'!$C$21:$C$120,Wyliczenia!$B112)</f>
        <v>0</v>
      </c>
      <c r="D112">
        <f>SUMIFS('Działania uzupełniające'!$J$21:$J$120,'Działania uzupełniające'!$E$21:$E$120,Wyliczenia!C$95,'Działania uzupełniające'!$C$21:$C$120,Wyliczenia!$B112)</f>
        <v>0</v>
      </c>
      <c r="E112">
        <f>SUMIFS('Działania uzupełniające'!$K$21:$K$120,'Działania uzupełniające'!$E$21:$E$120,Wyliczenia!C$95,'Działania uzupełniające'!$C$21:$C$120,Wyliczenia!$B112)</f>
        <v>0</v>
      </c>
      <c r="H112" t="str">
        <f t="shared" si="15"/>
        <v/>
      </c>
    </row>
    <row r="113" spans="1:9">
      <c r="A113" s="256" t="str">
        <f t="shared" si="14"/>
        <v>Działania uzupełniające</v>
      </c>
      <c r="B113" t="str">
        <f t="shared" si="13"/>
        <v>Dokumentacja projektowa</v>
      </c>
      <c r="C113">
        <f>SUMIFS('Działania uzupełniające'!$I$21:$I$120,'Działania uzupełniające'!$E$21:$E$120,Wyliczenia!C$95,'Działania uzupełniające'!$C$21:$C$120,Wyliczenia!$B113)</f>
        <v>0</v>
      </c>
      <c r="D113">
        <f>SUMIFS('Działania uzupełniające'!$J$21:$J$120,'Działania uzupełniające'!$E$21:$E$120,Wyliczenia!C$95,'Działania uzupełniające'!$C$21:$C$120,Wyliczenia!$B113)</f>
        <v>0</v>
      </c>
      <c r="E113">
        <f>SUMIFS('Działania uzupełniające'!$K$21:$K$120,'Działania uzupełniające'!$E$21:$E$120,Wyliczenia!C$95,'Działania uzupełniające'!$C$21:$C$120,Wyliczenia!$B113)</f>
        <v>0</v>
      </c>
      <c r="H113" t="str">
        <f t="shared" ref="H113" si="16">IF(E113=0,"",E113)</f>
        <v/>
      </c>
    </row>
    <row r="114" spans="1:9">
      <c r="A114" s="256" t="str">
        <f t="shared" ref="A114" si="17">A92</f>
        <v>Koszty pośrednie</v>
      </c>
      <c r="B114" t="str">
        <f t="shared" si="13"/>
        <v>Koszty pośrednie</v>
      </c>
      <c r="C114">
        <f>SUMIFS('Koszty pośrednie'!$H$20:$H$119,'Koszty pośrednie'!$D$20:$D$119,Wyliczenia!C$95,'Koszty pośrednie'!$C$20:$C$119,Wyliczenia!$B114)</f>
        <v>0</v>
      </c>
      <c r="D114">
        <f>SUMIFS('Koszty pośrednie'!$I$20:$I$119,'Koszty pośrednie'!$D$20:$D$119,Wyliczenia!D$95,'Koszty pośrednie'!$C$20:$C$119,Wyliczenia!$B114)</f>
        <v>0</v>
      </c>
      <c r="E114">
        <f>SUMIFS('Koszty pośrednie'!$J$20:$J$119,'Koszty pośrednie'!$D$20:$D$119,Wyliczenia!E$95,'Koszty pośrednie'!$C$20:$C$119,Wyliczenia!$B114)</f>
        <v>0</v>
      </c>
      <c r="G114" s="295"/>
      <c r="H114" s="295" t="str">
        <f>IF(E114=0,"",IF(B95=$B$42,"",E114))</f>
        <v/>
      </c>
      <c r="I114" s="295" t="str">
        <f>IF(E114=0,"",IF(B95=$B$42,E114,""))</f>
        <v/>
      </c>
    </row>
    <row r="115" spans="1:9">
      <c r="A115" s="256"/>
    </row>
    <row r="116" spans="1:9">
      <c r="B116" t="str">
        <f>B94</f>
        <v>Prace przedwdrożeniowe</v>
      </c>
    </row>
    <row r="117" spans="1:9">
      <c r="B117" s="295">
        <f>'Dane Wnioskodawcy'!K13</f>
        <v>0</v>
      </c>
      <c r="C117" s="11" t="s">
        <v>114</v>
      </c>
      <c r="D117" t="str">
        <f>C117</f>
        <v>Partner 3</v>
      </c>
      <c r="E117" t="str">
        <f>D117</f>
        <v>Partner 3</v>
      </c>
      <c r="G117" t="s">
        <v>26</v>
      </c>
      <c r="H117" t="s">
        <v>27</v>
      </c>
      <c r="I117" t="s">
        <v>121</v>
      </c>
    </row>
    <row r="118" spans="1:9">
      <c r="A118" s="256" t="s">
        <v>214</v>
      </c>
      <c r="B118" t="str">
        <f t="shared" ref="B118:B135" si="18">B96</f>
        <v>Personel projektu</v>
      </c>
      <c r="C118">
        <f>SUMIFS('Badania przemysłowe'!$H$20:$H$119,'Badania przemysłowe'!$D$20:$D$119,Wyliczenia!C$117,'Badania przemysłowe'!$C$20:$C$119,Wyliczenia!$B49)</f>
        <v>0</v>
      </c>
      <c r="D118">
        <f>SUMIFS('Badania przemysłowe'!$I$20:$I$119,'Badania przemysłowe'!$D$20:$D$119,Wyliczenia!C$117,'Badania przemysłowe'!$C$20:$C$119,Wyliczenia!$B49)</f>
        <v>0</v>
      </c>
      <c r="E118">
        <f>SUMIFS('Badania przemysłowe'!$J$20:$J$119,'Badania przemysłowe'!$D$20:$D$119,Wyliczenia!C$117,'Badania przemysłowe'!$C$20:$C$119,Wyliczenia!$B49)</f>
        <v>0</v>
      </c>
      <c r="G118" t="str">
        <f>IF(SUMIFS('Badania przemysłowe'!$J$20:$J$119,'Badania przemysłowe'!$D$20:$D$119,Wyliczenia!C$117,'Badania przemysłowe'!$C$20:$C$119,Wyliczenia!$B118,'Badania przemysłowe'!$F$20:$F$119,Wyliczenia!G$48)=0,"",SUMIFS('Badania przemysłowe'!$J$20:$J$119,'Badania przemysłowe'!$D$20:$D$119,Wyliczenia!C$117,'Badania przemysłowe'!$C$20:$C$119,Wyliczenia!$B118,'Badania przemysłowe'!$F$20:$F$119,Wyliczenia!G$48))</f>
        <v/>
      </c>
      <c r="H118" t="str">
        <f>IF(SUMIFS('Badania przemysłowe'!$J$20:$J$119,'Badania przemysłowe'!$D$20:$D$119,Wyliczenia!C$117,'Badania przemysłowe'!$C$20:$C$119,Wyliczenia!$B118,'Badania przemysłowe'!$F$20:$F$119,Wyliczenia!H$48)=0,"",SUMIFS('Badania przemysłowe'!$J$20:$J$119,'Badania przemysłowe'!$D$20:$D$119,Wyliczenia!C$117,'Badania przemysłowe'!$C$20:$C$119,Wyliczenia!$B118,'Badania przemysłowe'!$F$20:$F$119,Wyliczenia!H$48))</f>
        <v/>
      </c>
      <c r="I118" t="str">
        <f>IF(SUMIFS('Badania przemysłowe'!$J$20:$J$119,'Badania przemysłowe'!$D$20:$D$119,Wyliczenia!C$117,'Badania przemysłowe'!$C$20:$C$119,Wyliczenia!$B118,'Badania przemysłowe'!$F$20:$F$119,Wyliczenia!I$48)=0,"",SUMIFS('Badania przemysłowe'!$J$20:$J$119,'Badania przemysłowe'!$D$20:$D$119,Wyliczenia!C$117,'Badania przemysłowe'!$C$20:$C$119,Wyliczenia!$B118,'Badania przemysłowe'!$F$20:$F$119,Wyliczenia!I$48))</f>
        <v/>
      </c>
    </row>
    <row r="119" spans="1:9">
      <c r="A119" s="256" t="s">
        <v>214</v>
      </c>
      <c r="B119" t="str">
        <f t="shared" si="18"/>
        <v>Usługi zewnętrzne - podwykonastwo</v>
      </c>
      <c r="C119">
        <f>SUMIFS('Badania przemysłowe'!$H$20:$H$119,'Badania przemysłowe'!$D$20:$D$119,Wyliczenia!C$117,'Badania przemysłowe'!$C$20:$C$119,Wyliczenia!$B50)</f>
        <v>0</v>
      </c>
      <c r="D119">
        <f>SUMIFS('Badania przemysłowe'!$I$20:$I$119,'Badania przemysłowe'!$D$20:$D$119,Wyliczenia!C$117,'Badania przemysłowe'!$C$20:$C$119,Wyliczenia!$B50)</f>
        <v>0</v>
      </c>
      <c r="E119">
        <f>SUMIFS('Badania przemysłowe'!$J$20:$J$119,'Badania przemysłowe'!$D$20:$D$119,Wyliczenia!C$117,'Badania przemysłowe'!$C$20:$C$119,Wyliczenia!$B50)</f>
        <v>0</v>
      </c>
      <c r="G119" t="str">
        <f>IF(SUMIFS('Badania przemysłowe'!$J$20:$J$119,'Badania przemysłowe'!$D$20:$D$119,Wyliczenia!C$117,'Badania przemysłowe'!$C$20:$C$119,Wyliczenia!$B119,'Badania przemysłowe'!$F$20:$F$119,Wyliczenia!G$48)=0,"",SUMIFS('Badania przemysłowe'!$J$20:$J$119,'Badania przemysłowe'!$D$20:$D$119,Wyliczenia!C$117,'Badania przemysłowe'!$C$20:$C$119,Wyliczenia!$B119,'Badania przemysłowe'!$F$20:$F$119,Wyliczenia!G$48))</f>
        <v/>
      </c>
      <c r="H119" t="str">
        <f>IF(SUMIFS('Badania przemysłowe'!$J$20:$J$119,'Badania przemysłowe'!$D$20:$D$119,Wyliczenia!C$117,'Badania przemysłowe'!$C$20:$C$119,Wyliczenia!$B119,'Badania przemysłowe'!$F$20:$F$119,Wyliczenia!H$48)=0,"",SUMIFS('Badania przemysłowe'!$J$20:$J$119,'Badania przemysłowe'!$D$20:$D$119,Wyliczenia!C$117,'Badania przemysłowe'!$C$20:$C$119,Wyliczenia!$B119,'Badania przemysłowe'!$F$20:$F$119,Wyliczenia!H$48))</f>
        <v/>
      </c>
      <c r="I119" t="str">
        <f>IF(SUMIFS('Badania przemysłowe'!$J$20:$J$119,'Badania przemysłowe'!$D$20:$D$119,Wyliczenia!C$117,'Badania przemysłowe'!$C$20:$C$119,Wyliczenia!$B119,'Badania przemysłowe'!$F$20:$F$119,Wyliczenia!I$48)=0,"",SUMIFS('Badania przemysłowe'!$J$20:$J$119,'Badania przemysłowe'!$D$20:$D$119,Wyliczenia!C$117,'Badania przemysłowe'!$C$20:$C$119,Wyliczenia!$B119,'Badania przemysłowe'!$F$20:$F$119,Wyliczenia!I$48))</f>
        <v/>
      </c>
    </row>
    <row r="120" spans="1:9">
      <c r="A120" s="256" t="s">
        <v>214</v>
      </c>
      <c r="B120" t="str">
        <f t="shared" si="18"/>
        <v>Usługi zewnętrzne - koszty operacyjne i dodatkowe koszty ogólne</v>
      </c>
      <c r="C120">
        <f>SUMIFS('Badania przemysłowe'!$H$20:$H$119,'Badania przemysłowe'!$D$20:$D$119,Wyliczenia!C$117,'Badania przemysłowe'!$C$20:$C$119,Wyliczenia!$B51)</f>
        <v>0</v>
      </c>
      <c r="D120">
        <f>SUMIFS('Badania przemysłowe'!$I$20:$I$119,'Badania przemysłowe'!$D$20:$D$119,Wyliczenia!C$117,'Badania przemysłowe'!$C$20:$C$119,Wyliczenia!$B51)</f>
        <v>0</v>
      </c>
      <c r="E120">
        <f>SUMIFS('Badania przemysłowe'!$J$20:$J$119,'Badania przemysłowe'!$D$20:$D$119,Wyliczenia!C$117,'Badania przemysłowe'!$C$20:$C$119,Wyliczenia!$B51)</f>
        <v>0</v>
      </c>
      <c r="G120" t="str">
        <f>IF(SUMIFS('Badania przemysłowe'!$J$20:$J$119,'Badania przemysłowe'!$D$20:$D$119,Wyliczenia!C$117,'Badania przemysłowe'!$C$20:$C$119,Wyliczenia!$B120,'Badania przemysłowe'!$F$20:$F$119,Wyliczenia!G$48)=0,"",SUMIFS('Badania przemysłowe'!$J$20:$J$119,'Badania przemysłowe'!$D$20:$D$119,Wyliczenia!C$117,'Badania przemysłowe'!$C$20:$C$119,Wyliczenia!$B120,'Badania przemysłowe'!$F$20:$F$119,Wyliczenia!G$48))</f>
        <v/>
      </c>
      <c r="H120" t="str">
        <f>IF(SUMIFS('Badania przemysłowe'!$J$20:$J$119,'Badania przemysłowe'!$D$20:$D$119,Wyliczenia!C$117,'Badania przemysłowe'!$C$20:$C$119,Wyliczenia!$B120,'Badania przemysłowe'!$F$20:$F$119,Wyliczenia!H$48)=0,"",SUMIFS('Badania przemysłowe'!$J$20:$J$119,'Badania przemysłowe'!$D$20:$D$119,Wyliczenia!C$117,'Badania przemysłowe'!$C$20:$C$119,Wyliczenia!$B120,'Badania przemysłowe'!$F$20:$F$119,Wyliczenia!H$48))</f>
        <v/>
      </c>
      <c r="I120" t="str">
        <f>IF(SUMIFS('Badania przemysłowe'!$J$20:$J$119,'Badania przemysłowe'!$D$20:$D$119,Wyliczenia!C$117,'Badania przemysłowe'!$C$20:$C$119,Wyliczenia!$B120,'Badania przemysłowe'!$F$20:$F$119,Wyliczenia!I$48)=0,"",SUMIFS('Badania przemysłowe'!$J$20:$J$119,'Badania przemysłowe'!$D$20:$D$119,Wyliczenia!C$117,'Badania przemysłowe'!$C$20:$C$119,Wyliczenia!$B120,'Badania przemysłowe'!$F$20:$F$119,Wyliczenia!I$48))</f>
        <v/>
      </c>
    </row>
    <row r="121" spans="1:9">
      <c r="A121" s="256" t="s">
        <v>214</v>
      </c>
      <c r="B121" t="str">
        <f t="shared" si="18"/>
        <v>Amortyzacja - aparatura i sprzęt</v>
      </c>
      <c r="C121">
        <f>SUMIFS('Badania przemysłowe'!$H$20:$H$119,'Badania przemysłowe'!$D$20:$D$119,Wyliczenia!C$117,'Badania przemysłowe'!$C$20:$C$119,Wyliczenia!$B52)</f>
        <v>0</v>
      </c>
      <c r="D121">
        <f>SUMIFS('Badania przemysłowe'!$I$20:$I$119,'Badania przemysłowe'!$D$20:$D$119,Wyliczenia!C$117,'Badania przemysłowe'!$C$20:$C$119,Wyliczenia!$B52)</f>
        <v>0</v>
      </c>
      <c r="E121">
        <f>SUMIFS('Badania przemysłowe'!$J$20:$J$119,'Badania przemysłowe'!$D$20:$D$119,Wyliczenia!C$117,'Badania przemysłowe'!$C$20:$C$119,Wyliczenia!$B52)</f>
        <v>0</v>
      </c>
      <c r="G121" t="str">
        <f>IF(SUMIFS('Badania przemysłowe'!$J$20:$J$119,'Badania przemysłowe'!$D$20:$D$119,Wyliczenia!C$117,'Badania przemysłowe'!$C$20:$C$119,Wyliczenia!$B121,'Badania przemysłowe'!$F$20:$F$119,Wyliczenia!G$48)=0,"",SUMIFS('Badania przemysłowe'!$J$20:$J$119,'Badania przemysłowe'!$D$20:$D$119,Wyliczenia!C$117,'Badania przemysłowe'!$C$20:$C$119,Wyliczenia!$B121,'Badania przemysłowe'!$F$20:$F$119,Wyliczenia!G$48))</f>
        <v/>
      </c>
      <c r="H121" t="str">
        <f>IF(SUMIFS('Badania przemysłowe'!$J$20:$J$119,'Badania przemysłowe'!$D$20:$D$119,Wyliczenia!C$117,'Badania przemysłowe'!$C$20:$C$119,Wyliczenia!$B121,'Badania przemysłowe'!$F$20:$F$119,Wyliczenia!H$48)=0,"",SUMIFS('Badania przemysłowe'!$J$20:$J$119,'Badania przemysłowe'!$D$20:$D$119,Wyliczenia!C$117,'Badania przemysłowe'!$C$20:$C$119,Wyliczenia!$B121,'Badania przemysłowe'!$F$20:$F$119,Wyliczenia!H$48))</f>
        <v/>
      </c>
      <c r="I121" t="str">
        <f>IF(SUMIFS('Badania przemysłowe'!$J$20:$J$119,'Badania przemysłowe'!$D$20:$D$119,Wyliczenia!C$117,'Badania przemysłowe'!$C$20:$C$119,Wyliczenia!$B121,'Badania przemysłowe'!$F$20:$F$119,Wyliczenia!I$48)=0,"",SUMIFS('Badania przemysłowe'!$J$20:$J$119,'Badania przemysłowe'!$D$20:$D$119,Wyliczenia!C$117,'Badania przemysłowe'!$C$20:$C$119,Wyliczenia!$B121,'Badania przemysłowe'!$F$20:$F$119,Wyliczenia!I$48))</f>
        <v/>
      </c>
    </row>
    <row r="122" spans="1:9">
      <c r="A122" s="256" t="s">
        <v>214</v>
      </c>
      <c r="B122" t="str">
        <f t="shared" si="18"/>
        <v>Amortyzacja - budynki</v>
      </c>
      <c r="C122">
        <f>SUMIFS('Badania przemysłowe'!$H$20:$H$119,'Badania przemysłowe'!$D$20:$D$119,Wyliczenia!C$117,'Badania przemysłowe'!$C$20:$C$119,Wyliczenia!$B53)</f>
        <v>0</v>
      </c>
      <c r="D122">
        <f>SUMIFS('Badania przemysłowe'!$I$20:$I$119,'Badania przemysłowe'!$D$20:$D$119,Wyliczenia!C$117,'Badania przemysłowe'!$C$20:$C$119,Wyliczenia!$B53)</f>
        <v>0</v>
      </c>
      <c r="E122">
        <f>SUMIFS('Badania przemysłowe'!$J$20:$J$119,'Badania przemysłowe'!$D$20:$D$119,Wyliczenia!C$117,'Badania przemysłowe'!$C$20:$C$119,Wyliczenia!$B53)</f>
        <v>0</v>
      </c>
      <c r="G122" t="str">
        <f>IF(SUMIFS('Badania przemysłowe'!$J$20:$J$119,'Badania przemysłowe'!$D$20:$D$119,Wyliczenia!C$117,'Badania przemysłowe'!$C$20:$C$119,Wyliczenia!$B122,'Badania przemysłowe'!$F$20:$F$119,Wyliczenia!G$48)=0,"",SUMIFS('Badania przemysłowe'!$J$20:$J$119,'Badania przemysłowe'!$D$20:$D$119,Wyliczenia!C$117,'Badania przemysłowe'!$C$20:$C$119,Wyliczenia!$B122,'Badania przemysłowe'!$F$20:$F$119,Wyliczenia!G$48))</f>
        <v/>
      </c>
      <c r="H122" t="str">
        <f>IF(SUMIFS('Badania przemysłowe'!$J$20:$J$119,'Badania przemysłowe'!$D$20:$D$119,Wyliczenia!C$117,'Badania przemysłowe'!$C$20:$C$119,Wyliczenia!$B122,'Badania przemysłowe'!$F$20:$F$119,Wyliczenia!H$48)=0,"",SUMIFS('Badania przemysłowe'!$J$20:$J$119,'Badania przemysłowe'!$D$20:$D$119,Wyliczenia!C$117,'Badania przemysłowe'!$C$20:$C$119,Wyliczenia!$B122,'Badania przemysłowe'!$F$20:$F$119,Wyliczenia!H$48))</f>
        <v/>
      </c>
      <c r="I122" t="str">
        <f>IF(SUMIFS('Badania przemysłowe'!$J$20:$J$119,'Badania przemysłowe'!$D$20:$D$119,Wyliczenia!C$117,'Badania przemysłowe'!$C$20:$C$119,Wyliczenia!$B122,'Badania przemysłowe'!$F$20:$F$119,Wyliczenia!I$48)=0,"",SUMIFS('Badania przemysłowe'!$J$20:$J$119,'Badania przemysłowe'!$D$20:$D$119,Wyliczenia!C$117,'Badania przemysłowe'!$C$20:$C$119,Wyliczenia!$B122,'Badania przemysłowe'!$F$20:$F$119,Wyliczenia!I$48))</f>
        <v/>
      </c>
    </row>
    <row r="123" spans="1:9">
      <c r="A123" s="256" t="str">
        <f t="shared" ref="A123:A135" si="19">A101</f>
        <v>Badania przemysłowe</v>
      </c>
      <c r="B123" t="str">
        <f t="shared" si="18"/>
        <v>Wartości niematerialne i prawne dla B+R</v>
      </c>
      <c r="C123">
        <f>SUMIFS('Badania przemysłowe'!$H$20:$H$119,'Badania przemysłowe'!$D$20:$D$119,Wyliczenia!C$117,'Badania przemysłowe'!$C$20:$C$119,Wyliczenia!$B54)</f>
        <v>0</v>
      </c>
      <c r="D123">
        <f>SUMIFS('Badania przemysłowe'!$I$20:$I$119,'Badania przemysłowe'!$D$20:$D$119,Wyliczenia!C$117,'Badania przemysłowe'!$C$20:$C$119,Wyliczenia!$B54)</f>
        <v>0</v>
      </c>
      <c r="E123">
        <f>SUMIFS('Badania przemysłowe'!$J$20:$J$119,'Badania przemysłowe'!$D$20:$D$119,Wyliczenia!C$117,'Badania przemysłowe'!$C$20:$C$119,Wyliczenia!$B54)</f>
        <v>0</v>
      </c>
      <c r="G123" t="str">
        <f>IF(SUMIFS('Badania przemysłowe'!$J$20:$J$119,'Badania przemysłowe'!$D$20:$D$119,Wyliczenia!C$117,'Badania przemysłowe'!$C$20:$C$119,Wyliczenia!$B123,'Badania przemysłowe'!$F$20:$F$119,Wyliczenia!G$48)=0,"",SUMIFS('Badania przemysłowe'!$J$20:$J$119,'Badania przemysłowe'!$D$20:$D$119,Wyliczenia!C$117,'Badania przemysłowe'!$C$20:$C$119,Wyliczenia!$B123,'Badania przemysłowe'!$F$20:$F$119,Wyliczenia!G$48))</f>
        <v/>
      </c>
      <c r="H123" t="str">
        <f>IF(SUMIFS('Badania przemysłowe'!$J$20:$J$119,'Badania przemysłowe'!$D$20:$D$119,Wyliczenia!C$117,'Badania przemysłowe'!$C$20:$C$119,Wyliczenia!$B123,'Badania przemysłowe'!$F$20:$F$119,Wyliczenia!H$48)=0,"",SUMIFS('Badania przemysłowe'!$J$20:$J$119,'Badania przemysłowe'!$D$20:$D$119,Wyliczenia!C$117,'Badania przemysłowe'!$C$20:$C$119,Wyliczenia!$B123,'Badania przemysłowe'!$F$20:$F$119,Wyliczenia!H$48))</f>
        <v/>
      </c>
      <c r="I123" t="str">
        <f>IF(SUMIFS('Badania przemysłowe'!$J$20:$J$119,'Badania przemysłowe'!$D$20:$D$119,Wyliczenia!C$117,'Badania przemysłowe'!$C$20:$C$119,Wyliczenia!$B123,'Badania przemysłowe'!$F$20:$F$119,Wyliczenia!I$48)=0,"",SUMIFS('Badania przemysłowe'!$J$20:$J$119,'Badania przemysłowe'!$D$20:$D$119,Wyliczenia!C$117,'Badania przemysłowe'!$C$20:$C$119,Wyliczenia!$B123,'Badania przemysłowe'!$F$20:$F$119,Wyliczenia!I$48))</f>
        <v/>
      </c>
    </row>
    <row r="124" spans="1:9">
      <c r="A124" t="str">
        <f t="shared" si="19"/>
        <v>Prace rozwojowe</v>
      </c>
      <c r="B124" t="str">
        <f t="shared" si="18"/>
        <v>Personel projektu</v>
      </c>
      <c r="C124">
        <f>SUMIFS('Prace rozwojowe'!$H$20:$H$119,'Prace rozwojowe'!$D$20:$D$119,Wyliczenia!C$117,'Prace rozwojowe'!$C$20:$C$119,Wyliczenia!$B124)</f>
        <v>0</v>
      </c>
      <c r="D124">
        <f>SUMIFS('Prace rozwojowe'!$I$20:$I$119,'Prace rozwojowe'!$D$20:$D$119,Wyliczenia!C$117,'Prace rozwojowe'!$C$20:$C$119,Wyliczenia!$B124)</f>
        <v>0</v>
      </c>
      <c r="E124">
        <f>SUMIFS('Prace rozwojowe'!$J$20:$J$119,'Prace rozwojowe'!$D$20:$D$119,Wyliczenia!C$117,'Prace rozwojowe'!$C$20:$C$119,Wyliczenia!$B124)</f>
        <v>0</v>
      </c>
      <c r="G124" t="str">
        <f>IF(SUMIFS('Prace rozwojowe'!$J$20:$J$119,'Prace rozwojowe'!$D$20:$D$119,Wyliczenia!C$117,'Prace rozwojowe'!$C$20:$C$119,Wyliczenia!$B124,'Prace rozwojowe'!$F$20:$F$119,Wyliczenia!G$48)=0,"",SUMIFS('Prace rozwojowe'!$J$20:$J$119,'Prace rozwojowe'!$D$20:$D$119,Wyliczenia!C$117,'Prace rozwojowe'!$C$20:$C$119,Wyliczenia!$B124,'Prace rozwojowe'!$F$20:$F$119,Wyliczenia!G$48))</f>
        <v/>
      </c>
      <c r="H124" t="str">
        <f>IF(SUMIFS('Prace rozwojowe'!$J$20:$J$119,'Prace rozwojowe'!$D$20:$D$119,Wyliczenia!C$117,'Prace rozwojowe'!$C$20:$C$119,Wyliczenia!$B124,'Prace rozwojowe'!$F$20:$F$119,Wyliczenia!H$48)=0,"",SUMIFS('Prace rozwojowe'!$J$20:$J$119,'Prace rozwojowe'!$D$20:$D$119,Wyliczenia!C$117,'Prace rozwojowe'!$C$20:$C$119,Wyliczenia!$B124,'Prace rozwojowe'!$F$20:$F$119,Wyliczenia!H$48))</f>
        <v/>
      </c>
      <c r="I124" t="str">
        <f>IF(SUMIFS('Prace rozwojowe'!$J$20:$J$119,'Prace rozwojowe'!$D$20:$D$119,Wyliczenia!C$117,'Prace rozwojowe'!$C$20:$C$119,Wyliczenia!$B124,'Prace rozwojowe'!$F$20:$F$119,Wyliczenia!I$48)=0,"",SUMIFS('Prace rozwojowe'!$J$20:$J$119,'Prace rozwojowe'!$D$20:$D$119,Wyliczenia!C$117,'Prace rozwojowe'!$C$20:$C$119,Wyliczenia!$B124,'Prace rozwojowe'!$F$20:$F$119,Wyliczenia!I$48))</f>
        <v/>
      </c>
    </row>
    <row r="125" spans="1:9">
      <c r="A125" t="str">
        <f t="shared" si="19"/>
        <v>Prace rozwojowe</v>
      </c>
      <c r="B125" t="str">
        <f t="shared" si="18"/>
        <v>Usługi zewnętrzne - podwykonastwo</v>
      </c>
      <c r="C125">
        <f>SUMIFS('Prace rozwojowe'!$H$20:$H$119,'Prace rozwojowe'!$D$20:$D$119,Wyliczenia!C$117,'Prace rozwojowe'!$C$20:$C$119,Wyliczenia!$B125)</f>
        <v>0</v>
      </c>
      <c r="D125">
        <f>SUMIFS('Prace rozwojowe'!$I$20:$I$119,'Prace rozwojowe'!$D$20:$D$119,Wyliczenia!C$117,'Prace rozwojowe'!$C$20:$C$119,Wyliczenia!$B125)</f>
        <v>0</v>
      </c>
      <c r="E125">
        <f>SUMIFS('Prace rozwojowe'!$J$20:$J$119,'Prace rozwojowe'!$D$20:$D$119,Wyliczenia!C$117,'Prace rozwojowe'!$C$20:$C$119,Wyliczenia!$B125)</f>
        <v>0</v>
      </c>
      <c r="G125" t="str">
        <f>IF(SUMIFS('Prace rozwojowe'!$J$20:$J$119,'Prace rozwojowe'!$D$20:$D$119,Wyliczenia!C$117,'Prace rozwojowe'!$C$20:$C$119,Wyliczenia!$B125,'Prace rozwojowe'!$F$20:$F$119,Wyliczenia!G$48)=0,"",SUMIFS('Prace rozwojowe'!$J$20:$J$119,'Prace rozwojowe'!$D$20:$D$119,Wyliczenia!C$117,'Prace rozwojowe'!$C$20:$C$119,Wyliczenia!$B125,'Prace rozwojowe'!$F$20:$F$119,Wyliczenia!G$48))</f>
        <v/>
      </c>
      <c r="H125" t="str">
        <f>IF(SUMIFS('Prace rozwojowe'!$J$20:$J$119,'Prace rozwojowe'!$D$20:$D$119,Wyliczenia!C$117,'Prace rozwojowe'!$C$20:$C$119,Wyliczenia!$B125,'Prace rozwojowe'!$F$20:$F$119,Wyliczenia!H$48)=0,"",SUMIFS('Prace rozwojowe'!$J$20:$J$119,'Prace rozwojowe'!$D$20:$D$119,Wyliczenia!C$117,'Prace rozwojowe'!$C$20:$C$119,Wyliczenia!$B125,'Prace rozwojowe'!$F$20:$F$119,Wyliczenia!H$48))</f>
        <v/>
      </c>
      <c r="I125" t="str">
        <f>IF(SUMIFS('Prace rozwojowe'!$J$20:$J$119,'Prace rozwojowe'!$D$20:$D$119,Wyliczenia!C$117,'Prace rozwojowe'!$C$20:$C$119,Wyliczenia!$B125,'Prace rozwojowe'!$F$20:$F$119,Wyliczenia!I$48)=0,"",SUMIFS('Prace rozwojowe'!$J$20:$J$119,'Prace rozwojowe'!$D$20:$D$119,Wyliczenia!C$117,'Prace rozwojowe'!$C$20:$C$119,Wyliczenia!$B125,'Prace rozwojowe'!$F$20:$F$119,Wyliczenia!I$48))</f>
        <v/>
      </c>
    </row>
    <row r="126" spans="1:9">
      <c r="A126" t="str">
        <f t="shared" si="19"/>
        <v>Prace rozwojowe</v>
      </c>
      <c r="B126" t="str">
        <f t="shared" si="18"/>
        <v>Usługi zewnętrzne - koszty operacyjne i dodatkowe koszty ogólne</v>
      </c>
      <c r="C126">
        <f>SUMIFS('Prace rozwojowe'!$H$20:$H$119,'Prace rozwojowe'!$D$20:$D$119,Wyliczenia!C$117,'Prace rozwojowe'!$C$20:$C$119,Wyliczenia!$B126)</f>
        <v>0</v>
      </c>
      <c r="D126">
        <f>SUMIFS('Prace rozwojowe'!$I$20:$I$119,'Prace rozwojowe'!$D$20:$D$119,Wyliczenia!C$117,'Prace rozwojowe'!$C$20:$C$119,Wyliczenia!$B126)</f>
        <v>0</v>
      </c>
      <c r="E126">
        <f>SUMIFS('Prace rozwojowe'!$J$20:$J$119,'Prace rozwojowe'!$D$20:$D$119,Wyliczenia!C$117,'Prace rozwojowe'!$C$20:$C$119,Wyliczenia!$B126)</f>
        <v>0</v>
      </c>
      <c r="G126" t="str">
        <f>IF(SUMIFS('Prace rozwojowe'!$J$20:$J$119,'Prace rozwojowe'!$D$20:$D$119,Wyliczenia!C$117,'Prace rozwojowe'!$C$20:$C$119,Wyliczenia!$B126,'Prace rozwojowe'!$F$20:$F$119,Wyliczenia!G$48)=0,"",SUMIFS('Prace rozwojowe'!$J$20:$J$119,'Prace rozwojowe'!$D$20:$D$119,Wyliczenia!C$117,'Prace rozwojowe'!$C$20:$C$119,Wyliczenia!$B126,'Prace rozwojowe'!$F$20:$F$119,Wyliczenia!G$48))</f>
        <v/>
      </c>
      <c r="H126" t="str">
        <f>IF(SUMIFS('Prace rozwojowe'!$J$20:$J$119,'Prace rozwojowe'!$D$20:$D$119,Wyliczenia!C$117,'Prace rozwojowe'!$C$20:$C$119,Wyliczenia!$B126,'Prace rozwojowe'!$F$20:$F$119,Wyliczenia!H$48)=0,"",SUMIFS('Prace rozwojowe'!$J$20:$J$119,'Prace rozwojowe'!$D$20:$D$119,Wyliczenia!C$117,'Prace rozwojowe'!$C$20:$C$119,Wyliczenia!$B126,'Prace rozwojowe'!$F$20:$F$119,Wyliczenia!H$48))</f>
        <v/>
      </c>
      <c r="I126" t="str">
        <f>IF(SUMIFS('Prace rozwojowe'!$J$20:$J$119,'Prace rozwojowe'!$D$20:$D$119,Wyliczenia!C$117,'Prace rozwojowe'!$C$20:$C$119,Wyliczenia!$B126,'Prace rozwojowe'!$F$20:$F$119,Wyliczenia!I$48)=0,"",SUMIFS('Prace rozwojowe'!$J$20:$J$119,'Prace rozwojowe'!$D$20:$D$119,Wyliczenia!C$117,'Prace rozwojowe'!$C$20:$C$119,Wyliczenia!$B126,'Prace rozwojowe'!$F$20:$F$119,Wyliczenia!I$48))</f>
        <v/>
      </c>
    </row>
    <row r="127" spans="1:9">
      <c r="A127" t="str">
        <f t="shared" si="19"/>
        <v>Prace rozwojowe</v>
      </c>
      <c r="B127" t="str">
        <f t="shared" si="18"/>
        <v>Amortyzacja - aparatura i sprzęt</v>
      </c>
      <c r="C127">
        <f>SUMIFS('Prace rozwojowe'!$H$20:$H$119,'Prace rozwojowe'!$D$20:$D$119,Wyliczenia!C$117,'Prace rozwojowe'!$C$20:$C$119,Wyliczenia!$B127)</f>
        <v>0</v>
      </c>
      <c r="D127">
        <f>SUMIFS('Prace rozwojowe'!$I$20:$I$119,'Prace rozwojowe'!$D$20:$D$119,Wyliczenia!C$117,'Prace rozwojowe'!$C$20:$C$119,Wyliczenia!$B127)</f>
        <v>0</v>
      </c>
      <c r="E127">
        <f>SUMIFS('Prace rozwojowe'!$J$20:$J$119,'Prace rozwojowe'!$D$20:$D$119,Wyliczenia!C$117,'Prace rozwojowe'!$C$20:$C$119,Wyliczenia!$B127)</f>
        <v>0</v>
      </c>
      <c r="G127" t="str">
        <f>IF(SUMIFS('Prace rozwojowe'!$J$20:$J$119,'Prace rozwojowe'!$D$20:$D$119,Wyliczenia!C$117,'Prace rozwojowe'!$C$20:$C$119,Wyliczenia!$B127,'Prace rozwojowe'!$F$20:$F$119,Wyliczenia!G$48)=0,"",SUMIFS('Prace rozwojowe'!$J$20:$J$119,'Prace rozwojowe'!$D$20:$D$119,Wyliczenia!C$117,'Prace rozwojowe'!$C$20:$C$119,Wyliczenia!$B127,'Prace rozwojowe'!$F$20:$F$119,Wyliczenia!G$48))</f>
        <v/>
      </c>
      <c r="H127" t="str">
        <f>IF(SUMIFS('Prace rozwojowe'!$J$20:$J$119,'Prace rozwojowe'!$D$20:$D$119,Wyliczenia!C$117,'Prace rozwojowe'!$C$20:$C$119,Wyliczenia!$B127,'Prace rozwojowe'!$F$20:$F$119,Wyliczenia!H$48)=0,"",SUMIFS('Prace rozwojowe'!$J$20:$J$119,'Prace rozwojowe'!$D$20:$D$119,Wyliczenia!C$117,'Prace rozwojowe'!$C$20:$C$119,Wyliczenia!$B127,'Prace rozwojowe'!$F$20:$F$119,Wyliczenia!H$48))</f>
        <v/>
      </c>
      <c r="I127" t="str">
        <f>IF(SUMIFS('Prace rozwojowe'!$J$20:$J$119,'Prace rozwojowe'!$D$20:$D$119,Wyliczenia!C$117,'Prace rozwojowe'!$C$20:$C$119,Wyliczenia!$B127,'Prace rozwojowe'!$F$20:$F$119,Wyliczenia!I$48)=0,"",SUMIFS('Prace rozwojowe'!$J$20:$J$119,'Prace rozwojowe'!$D$20:$D$119,Wyliczenia!C$117,'Prace rozwojowe'!$C$20:$C$119,Wyliczenia!$B127,'Prace rozwojowe'!$F$20:$F$119,Wyliczenia!I$48))</f>
        <v/>
      </c>
    </row>
    <row r="128" spans="1:9">
      <c r="A128" t="str">
        <f t="shared" si="19"/>
        <v>Prace rozwojowe</v>
      </c>
      <c r="B128" t="str">
        <f t="shared" si="18"/>
        <v>Amortyzacja - budynki</v>
      </c>
      <c r="C128">
        <f>SUMIFS('Prace rozwojowe'!$H$20:$H$119,'Prace rozwojowe'!$D$20:$D$119,Wyliczenia!C$117,'Prace rozwojowe'!$C$20:$C$119,Wyliczenia!$B128)</f>
        <v>0</v>
      </c>
      <c r="D128">
        <f>SUMIFS('Prace rozwojowe'!$I$20:$I$119,'Prace rozwojowe'!$D$20:$D$119,Wyliczenia!C$117,'Prace rozwojowe'!$C$20:$C$119,Wyliczenia!$B128)</f>
        <v>0</v>
      </c>
      <c r="E128">
        <f>SUMIFS('Prace rozwojowe'!$J$20:$J$119,'Prace rozwojowe'!$D$20:$D$119,Wyliczenia!C$117,'Prace rozwojowe'!$C$20:$C$119,Wyliczenia!$B128)</f>
        <v>0</v>
      </c>
      <c r="G128" t="str">
        <f>IF(SUMIFS('Prace rozwojowe'!$J$20:$J$119,'Prace rozwojowe'!$D$20:$D$119,Wyliczenia!C$117,'Prace rozwojowe'!$C$20:$C$119,Wyliczenia!$B128,'Prace rozwojowe'!$F$20:$F$119,Wyliczenia!G$48)=0,"",SUMIFS('Prace rozwojowe'!$J$20:$J$119,'Prace rozwojowe'!$D$20:$D$119,Wyliczenia!C$117,'Prace rozwojowe'!$C$20:$C$119,Wyliczenia!$B128,'Prace rozwojowe'!$F$20:$F$119,Wyliczenia!G$48))</f>
        <v/>
      </c>
      <c r="H128" t="str">
        <f>IF(SUMIFS('Prace rozwojowe'!$J$20:$J$119,'Prace rozwojowe'!$D$20:$D$119,Wyliczenia!C$117,'Prace rozwojowe'!$C$20:$C$119,Wyliczenia!$B128,'Prace rozwojowe'!$F$20:$F$119,Wyliczenia!H$48)=0,"",SUMIFS('Prace rozwojowe'!$J$20:$J$119,'Prace rozwojowe'!$D$20:$D$119,Wyliczenia!C$117,'Prace rozwojowe'!$C$20:$C$119,Wyliczenia!$B128,'Prace rozwojowe'!$F$20:$F$119,Wyliczenia!H$48))</f>
        <v/>
      </c>
      <c r="I128" t="str">
        <f>IF(SUMIFS('Prace rozwojowe'!$J$20:$J$119,'Prace rozwojowe'!$D$20:$D$119,Wyliczenia!C$117,'Prace rozwojowe'!$C$20:$C$119,Wyliczenia!$B128,'Prace rozwojowe'!$F$20:$F$119,Wyliczenia!I$48)=0,"",SUMIFS('Prace rozwojowe'!$J$20:$J$119,'Prace rozwojowe'!$D$20:$D$119,Wyliczenia!C$117,'Prace rozwojowe'!$C$20:$C$119,Wyliczenia!$B128,'Prace rozwojowe'!$F$20:$F$119,Wyliczenia!I$48))</f>
        <v/>
      </c>
    </row>
    <row r="129" spans="1:29">
      <c r="A129" t="str">
        <f t="shared" si="19"/>
        <v>Prace rozwojowe</v>
      </c>
      <c r="B129" t="str">
        <f t="shared" si="18"/>
        <v>Wartości niematerialne i prawne dla B+R</v>
      </c>
      <c r="C129">
        <f>SUMIFS('Prace rozwojowe'!$H$20:$H$119,'Prace rozwojowe'!$D$20:$D$119,Wyliczenia!C$117,'Prace rozwojowe'!$C$20:$C$119,Wyliczenia!$B129)</f>
        <v>0</v>
      </c>
      <c r="D129">
        <f>SUMIFS('Prace rozwojowe'!$I$20:$I$119,'Prace rozwojowe'!$D$20:$D$119,Wyliczenia!C$117,'Prace rozwojowe'!$C$20:$C$119,Wyliczenia!$B129)</f>
        <v>0</v>
      </c>
      <c r="E129">
        <f>SUMIFS('Prace rozwojowe'!$J$20:$J$119,'Prace rozwojowe'!$D$20:$D$119,Wyliczenia!C$117,'Prace rozwojowe'!$C$20:$C$119,Wyliczenia!$B129)</f>
        <v>0</v>
      </c>
      <c r="G129" t="str">
        <f>IF(SUMIFS('Prace rozwojowe'!$J$20:$J$119,'Prace rozwojowe'!$D$20:$D$119,Wyliczenia!C$117,'Prace rozwojowe'!$C$20:$C$119,Wyliczenia!$B129,'Prace rozwojowe'!$F$20:$F$119,Wyliczenia!G$48)=0,"",SUMIFS('Prace rozwojowe'!$J$20:$J$119,'Prace rozwojowe'!$D$20:$D$119,Wyliczenia!C$117,'Prace rozwojowe'!$C$20:$C$119,Wyliczenia!$B129,'Prace rozwojowe'!$F$20:$F$119,Wyliczenia!G$48))</f>
        <v/>
      </c>
      <c r="H129" t="str">
        <f>IF(SUMIFS('Prace rozwojowe'!$J$20:$J$119,'Prace rozwojowe'!$D$20:$D$119,Wyliczenia!C$117,'Prace rozwojowe'!$C$20:$C$119,Wyliczenia!$B129,'Prace rozwojowe'!$F$20:$F$119,Wyliczenia!H$48)=0,"",SUMIFS('Prace rozwojowe'!$J$20:$J$119,'Prace rozwojowe'!$D$20:$D$119,Wyliczenia!C$117,'Prace rozwojowe'!$C$20:$C$119,Wyliczenia!$B129,'Prace rozwojowe'!$F$20:$F$119,Wyliczenia!H$48))</f>
        <v/>
      </c>
      <c r="I129" t="str">
        <f>IF(SUMIFS('Prace rozwojowe'!$J$20:$J$119,'Prace rozwojowe'!$D$20:$D$119,Wyliczenia!C$117,'Prace rozwojowe'!$C$20:$C$119,Wyliczenia!$B129,'Prace rozwojowe'!$F$20:$F$119,Wyliczenia!I$48)=0,"",SUMIFS('Prace rozwojowe'!$J$20:$J$119,'Prace rozwojowe'!$D$20:$D$119,Wyliczenia!C$117,'Prace rozwojowe'!$C$20:$C$119,Wyliczenia!$B129,'Prace rozwojowe'!$F$20:$F$119,Wyliczenia!I$48))</f>
        <v/>
      </c>
    </row>
    <row r="130" spans="1:29">
      <c r="A130" s="256" t="str">
        <f t="shared" si="19"/>
        <v>Infrastruktura B+R</v>
      </c>
      <c r="B130" t="str">
        <f t="shared" si="18"/>
        <v>Środki trwałe/Dostawy</v>
      </c>
      <c r="C130">
        <f>SUMIFS('Infrastruktura B+R'!$H$18:$H$117,'Infrastruktura B+R'!$D$18:$D$117,Wyliczenia!C$117,'Infrastruktura B+R'!$C$18:$C$117,Wyliczenia!$B130)</f>
        <v>0</v>
      </c>
      <c r="D130">
        <f>SUMIFS('Infrastruktura B+R'!$I$18:$I$117,'Infrastruktura B+R'!$D$18:$D$117,Wyliczenia!C$117,'Infrastruktura B+R'!$C$18:$C$117,Wyliczenia!$B130)</f>
        <v>0</v>
      </c>
      <c r="E130">
        <f>SUMIFS('Infrastruktura B+R'!$J$18:$J$117,'Infrastruktura B+R'!$D$18:$D$117,Wyliczenia!C$117,'Infrastruktura B+R'!$C$18:$C$117,Wyliczenia!$B130)</f>
        <v>0</v>
      </c>
      <c r="G130" t="str">
        <f>IF(SUMIFS('Infrastruktura B+R'!$J$18:$J$117,'Infrastruktura B+R'!$D$18:$D$117,Wyliczenia!C$117,'Infrastruktura B+R'!$C$18:$C$117,Wyliczenia!$B130,'Infrastruktura B+R'!$F$18:$F$117,Wyliczenia!G$48)=0,"",SUMIFS('Infrastruktura B+R'!$J$18:$J$117,'Infrastruktura B+R'!$D$18:$D$117,Wyliczenia!C$117,'Infrastruktura B+R'!$C$18:$C$117,Wyliczenia!$B130,'Infrastruktura B+R'!$F$18:$F$117,Wyliczenia!G$48))</f>
        <v/>
      </c>
      <c r="H130" t="str">
        <f>IF(SUMIFS('Infrastruktura B+R'!$J$18:$J$117,'Infrastruktura B+R'!$D$18:$D$117,Wyliczenia!C$117,'Infrastruktura B+R'!$C$18:$C$117,Wyliczenia!$B130,'Infrastruktura B+R'!$F$18:$F$117,Wyliczenia!H$48)=0,"",SUMIFS('Infrastruktura B+R'!$J$18:$J$117,'Infrastruktura B+R'!$D$18:$D$117,Wyliczenia!C$117,'Infrastruktura B+R'!$C$18:$C$117,Wyliczenia!$B130,'Infrastruktura B+R'!$F$18:$F$117,Wyliczenia!H$48))</f>
        <v/>
      </c>
      <c r="I130" t="str">
        <f>IF(SUMIFS('Infrastruktura B+R'!$J$18:$J$117,'Infrastruktura B+R'!$D$18:$D$117,Wyliczenia!C$117,'Infrastruktura B+R'!$C$18:$C$117,Wyliczenia!$B130,'Infrastruktura B+R'!$F$18:$F$117,Wyliczenia!I$48)=0,"",SUMIFS('Infrastruktura B+R'!$J$18:$J$117,'Infrastruktura B+R'!$D$18:$D$117,Wyliczenia!C$117,'Infrastruktura B+R'!$C$18:$C$117,Wyliczenia!$B130,'Infrastruktura B+R'!$F$18:$F$117,Wyliczenia!I$48))</f>
        <v/>
      </c>
    </row>
    <row r="131" spans="1:29">
      <c r="A131" s="256" t="str">
        <f t="shared" si="19"/>
        <v>Infrastruktura B+R</v>
      </c>
      <c r="B131" t="str">
        <f t="shared" si="18"/>
        <v>Wartości niematerialne i prawne</v>
      </c>
      <c r="C131">
        <f>SUMIFS('Infrastruktura B+R'!$H$18:$H$117,'Infrastruktura B+R'!$D$18:$D$117,Wyliczenia!C$117,'Infrastruktura B+R'!$C$18:$C$117,Wyliczenia!$B131)</f>
        <v>0</v>
      </c>
      <c r="D131">
        <f>SUMIFS('Infrastruktura B+R'!$I$18:$I$117,'Infrastruktura B+R'!$D$18:$D$117,Wyliczenia!C$117,'Infrastruktura B+R'!$C$18:$C$117,Wyliczenia!$B131)</f>
        <v>0</v>
      </c>
      <c r="E131">
        <f>SUMIFS('Infrastruktura B+R'!$J$18:$J$117,'Infrastruktura B+R'!$D$18:$D$117,Wyliczenia!C$117,'Infrastruktura B+R'!$C$18:$C$117,Wyliczenia!$B131)</f>
        <v>0</v>
      </c>
      <c r="G131" t="str">
        <f>IF(SUMIFS('Infrastruktura B+R'!$J$18:$J$117,'Infrastruktura B+R'!$D$18:$D$117,Wyliczenia!C$117,'Infrastruktura B+R'!$C$18:$C$117,Wyliczenia!$B131,'Infrastruktura B+R'!$F$18:$F$117,Wyliczenia!G$48)=0,"",SUMIFS('Infrastruktura B+R'!$J$18:$J$117,'Infrastruktura B+R'!$D$18:$D$117,Wyliczenia!C$117,'Infrastruktura B+R'!$C$18:$C$117,Wyliczenia!$B131,'Infrastruktura B+R'!$F$18:$F$117,Wyliczenia!G$48))</f>
        <v/>
      </c>
      <c r="H131" t="str">
        <f>IF(SUMIFS('Infrastruktura B+R'!$J$18:$J$117,'Infrastruktura B+R'!$D$18:$D$117,Wyliczenia!C$117,'Infrastruktura B+R'!$C$18:$C$117,Wyliczenia!$B131,'Infrastruktura B+R'!$F$18:$F$117,Wyliczenia!H$48)=0,"",SUMIFS('Infrastruktura B+R'!$J$18:$J$117,'Infrastruktura B+R'!$D$18:$D$117,Wyliczenia!C$117,'Infrastruktura B+R'!$C$18:$C$117,Wyliczenia!$B131,'Infrastruktura B+R'!$F$18:$F$117,Wyliczenia!H$48))</f>
        <v/>
      </c>
      <c r="I131" t="str">
        <f>IF(SUMIFS('Infrastruktura B+R'!$J$18:$J$117,'Infrastruktura B+R'!$D$18:$D$117,Wyliczenia!C$117,'Infrastruktura B+R'!$C$18:$C$117,Wyliczenia!$B131,'Infrastruktura B+R'!$F$18:$F$117,Wyliczenia!I$48)=0,"",SUMIFS('Infrastruktura B+R'!$J$18:$J$117,'Infrastruktura B+R'!$D$18:$D$117,Wyliczenia!C$117,'Infrastruktura B+R'!$C$18:$C$117,Wyliczenia!$B131,'Infrastruktura B+R'!$F$18:$F$117,Wyliczenia!I$48))</f>
        <v/>
      </c>
    </row>
    <row r="132" spans="1:29">
      <c r="A132" s="256" t="str">
        <f t="shared" si="19"/>
        <v>Działania uzupełniające</v>
      </c>
      <c r="B132" t="str">
        <f t="shared" si="18"/>
        <v>Prace przedwdrożeniowe</v>
      </c>
      <c r="C132">
        <f>SUMIFS('Działania uzupełniające'!$I$21:$I$120,'Działania uzupełniające'!$E$21:$E$120,Wyliczenia!C$117,'Działania uzupełniające'!$C$21:$C$120,Wyliczenia!$B132)</f>
        <v>0</v>
      </c>
      <c r="D132">
        <f>SUMIFS('Działania uzupełniające'!$J$21:$J$120,'Działania uzupełniające'!$E$21:$E$120,Wyliczenia!C$117,'Działania uzupełniające'!$C$21:$C$120,Wyliczenia!$B132)</f>
        <v>0</v>
      </c>
      <c r="E132">
        <f>SUMIFS('Działania uzupełniające'!$K$21:$K$120,'Działania uzupełniające'!$E$21:$E$120,Wyliczenia!C$117,'Działania uzupełniające'!$C$21:$C$120,Wyliczenia!$B132)</f>
        <v>0</v>
      </c>
      <c r="H132" t="str">
        <f>IF(E132=0,"",E132)</f>
        <v/>
      </c>
    </row>
    <row r="133" spans="1:29">
      <c r="A133" s="256" t="str">
        <f t="shared" si="19"/>
        <v>Działania uzupełniające</v>
      </c>
      <c r="B133" t="str">
        <f t="shared" si="18"/>
        <v>Działania w zakresie cyfryzacji</v>
      </c>
      <c r="C133">
        <f>SUMIFS('Działania uzupełniające'!$I$21:$I$120,'Działania uzupełniające'!$E$21:$E$120,Wyliczenia!C$117,'Działania uzupełniające'!$C$21:$C$120,Wyliczenia!$B133)</f>
        <v>0</v>
      </c>
      <c r="D133">
        <f>SUMIFS('Działania uzupełniające'!$J$21:$J$120,'Działania uzupełniające'!$E$21:$E$120,Wyliczenia!C$117,'Działania uzupełniające'!$C$21:$C$120,Wyliczenia!$B133)</f>
        <v>0</v>
      </c>
      <c r="E133">
        <f>SUMIFS('Działania uzupełniające'!$K$21:$K$120,'Działania uzupełniające'!$E$21:$E$120,Wyliczenia!C$117,'Działania uzupełniające'!$C$21:$C$120,Wyliczenia!$B133)</f>
        <v>0</v>
      </c>
      <c r="H133" t="str">
        <f t="shared" ref="H133:H134" si="20">IF(E133=0,"",E133)</f>
        <v/>
      </c>
    </row>
    <row r="134" spans="1:29">
      <c r="A134" s="256" t="str">
        <f t="shared" si="19"/>
        <v>Działania uzupełniające</v>
      </c>
      <c r="B134" t="str">
        <f t="shared" si="18"/>
        <v>Podnoszenie kwalifikacji kadr</v>
      </c>
      <c r="C134">
        <f>SUMIFS('Działania uzupełniające'!$I$21:$I$120,'Działania uzupełniające'!$E$21:$E$120,Wyliczenia!C$117,'Działania uzupełniające'!$C$21:$C$120,Wyliczenia!$B134)</f>
        <v>0</v>
      </c>
      <c r="D134">
        <f>SUMIFS('Działania uzupełniające'!$J$21:$J$120,'Działania uzupełniające'!$E$21:$E$120,Wyliczenia!C$117,'Działania uzupełniające'!$C$21:$C$120,Wyliczenia!$B134)</f>
        <v>0</v>
      </c>
      <c r="E134">
        <f>SUMIFS('Działania uzupełniające'!$K$21:$K$120,'Działania uzupełniające'!$E$21:$E$120,Wyliczenia!C$117,'Działania uzupełniające'!$C$21:$C$120,Wyliczenia!$B134)</f>
        <v>0</v>
      </c>
      <c r="H134" t="str">
        <f t="shared" si="20"/>
        <v/>
      </c>
    </row>
    <row r="135" spans="1:29">
      <c r="A135" s="256" t="str">
        <f t="shared" si="19"/>
        <v>Działania uzupełniające</v>
      </c>
      <c r="B135" t="str">
        <f t="shared" si="18"/>
        <v>Dokumentacja projektowa</v>
      </c>
      <c r="C135">
        <f>SUMIFS('Działania uzupełniające'!$I$21:$I$120,'Działania uzupełniające'!$E$21:$E$120,Wyliczenia!C$117,'Działania uzupełniające'!$C$21:$C$120,Wyliczenia!$B135)</f>
        <v>0</v>
      </c>
      <c r="D135">
        <f>SUMIFS('Działania uzupełniające'!$J$21:$J$120,'Działania uzupełniające'!$E$21:$E$120,Wyliczenia!C$117,'Działania uzupełniające'!$C$21:$C$120,Wyliczenia!$B135)</f>
        <v>0</v>
      </c>
      <c r="E135">
        <f>SUMIFS('Działania uzupełniające'!$K$21:$K$120,'Działania uzupełniające'!$E$21:$E$120,Wyliczenia!C$117,'Działania uzupełniające'!$C$21:$C$120,Wyliczenia!$B135)</f>
        <v>0</v>
      </c>
      <c r="H135" t="str">
        <f t="shared" ref="H135" si="21">IF(E135=0,"",E135)</f>
        <v/>
      </c>
    </row>
    <row r="136" spans="1:29">
      <c r="A136" s="256" t="str">
        <f t="shared" ref="A136" si="22">A114</f>
        <v>Koszty pośrednie</v>
      </c>
      <c r="B136" t="str">
        <f t="shared" ref="B136" si="23">B114</f>
        <v>Koszty pośrednie</v>
      </c>
      <c r="C136">
        <f>SUMIFS('Koszty pośrednie'!$H$20:$H$119,'Koszty pośrednie'!$D$20:$D$119,Wyliczenia!C$117,'Koszty pośrednie'!$C$20:$C$119,Wyliczenia!$B136)</f>
        <v>0</v>
      </c>
      <c r="D136">
        <f>SUMIFS('Koszty pośrednie'!$I$20:$I$119,'Koszty pośrednie'!$D$20:$D$119,Wyliczenia!D$117,'Koszty pośrednie'!$C$20:$C$119,Wyliczenia!$B136)</f>
        <v>0</v>
      </c>
      <c r="E136">
        <f>SUMIFS('Koszty pośrednie'!$J$20:$J$119,'Koszty pośrednie'!$D$20:$D$119,Wyliczenia!E$117,'Koszty pośrednie'!$C$20:$C$119,Wyliczenia!$B136)</f>
        <v>0</v>
      </c>
      <c r="H136" s="295" t="str">
        <f>IF(E136=0,"",IF(B117=$B$42,"",E136))</f>
        <v/>
      </c>
      <c r="I136" s="295" t="str">
        <f>IF(E136=0,"",IF(B117=$B$42,E136,""))</f>
        <v/>
      </c>
    </row>
    <row r="139" spans="1:29">
      <c r="B139" s="295">
        <f>'Dane Wnioskodawcy'!K14</f>
        <v>0</v>
      </c>
      <c r="C139" s="11" t="s">
        <v>115</v>
      </c>
      <c r="D139" t="str">
        <f>C139</f>
        <v>Partner 4</v>
      </c>
      <c r="E139" t="str">
        <f>D139</f>
        <v>Partner 4</v>
      </c>
      <c r="G139" t="s">
        <v>26</v>
      </c>
      <c r="H139" t="s">
        <v>27</v>
      </c>
      <c r="I139" t="s">
        <v>121</v>
      </c>
    </row>
    <row r="140" spans="1:29">
      <c r="A140" s="256" t="s">
        <v>214</v>
      </c>
      <c r="B140" t="str">
        <f t="shared" ref="B140:B153" si="24">B118</f>
        <v>Personel projektu</v>
      </c>
      <c r="C140">
        <f>SUMIFS('Badania przemysłowe'!$H$20:$H$119,'Badania przemysłowe'!$D$20:$D$119,Wyliczenia!C$139,'Badania przemysłowe'!$C$20:$C$119,Wyliczenia!$B49)</f>
        <v>0</v>
      </c>
      <c r="D140">
        <f>SUMIFS('Badania przemysłowe'!$I$20:$I$119,'Badania przemysłowe'!$D$20:$D$119,Wyliczenia!C$139,'Badania przemysłowe'!$C$20:$C$119,Wyliczenia!$B49)</f>
        <v>0</v>
      </c>
      <c r="E140">
        <f>SUMIFS('Badania przemysłowe'!$J$20:$J$119,'Badania przemysłowe'!$D$20:$D$119,Wyliczenia!C$139,'Badania przemysłowe'!$C$20:$C$119,Wyliczenia!$B49)</f>
        <v>0</v>
      </c>
      <c r="G140" t="str">
        <f>IF(SUMIFS('Badania przemysłowe'!$J$20:$J$119,'Badania przemysłowe'!$D$20:$D$119,Wyliczenia!C$139,'Badania przemysłowe'!$C$20:$C$119,Wyliczenia!$B140,'Badania przemysłowe'!$F$20:$F$119,Wyliczenia!G$48)=0,"",SUMIFS('Badania przemysłowe'!$J$20:$J$119,'Badania przemysłowe'!$D$20:$D$119,Wyliczenia!C$139,'Badania przemysłowe'!$C$20:$C$119,Wyliczenia!$B140,'Badania przemysłowe'!$F$20:$F$119,Wyliczenia!G$48))</f>
        <v/>
      </c>
      <c r="H140" t="str">
        <f>IF(SUMIFS('Badania przemysłowe'!$J$20:$J$119,'Badania przemysłowe'!$D$20:$D$119,Wyliczenia!C$139,'Badania przemysłowe'!$C$20:$C$119,Wyliczenia!$B140,'Badania przemysłowe'!$F$20:$F$119,Wyliczenia!H$48)=0,"",SUMIFS('Badania przemysłowe'!$J$20:$J$119,'Badania przemysłowe'!$D$20:$D$119,Wyliczenia!C$139,'Badania przemysłowe'!$C$20:$C$119,Wyliczenia!$B140,'Badania przemysłowe'!$F$20:$F$119,Wyliczenia!H$48))</f>
        <v/>
      </c>
      <c r="I140" t="str">
        <f>IF(SUMIFS('Badania przemysłowe'!$J$20:$J$119,'Badania przemysłowe'!$D$20:$D$119,Wyliczenia!C$139,'Badania przemysłowe'!$C$20:$C$119,Wyliczenia!$B140,'Badania przemysłowe'!$F$20:$F$119,Wyliczenia!I$48)=0,"",SUMIFS('Badania przemysłowe'!$J$20:$J$119,'Badania przemysłowe'!$D$20:$D$119,Wyliczenia!C$139,'Badania przemysłowe'!$C$20:$C$119,Wyliczenia!$B140,'Badania przemysłowe'!$F$20:$F$119,Wyliczenia!I$48))</f>
        <v/>
      </c>
    </row>
    <row r="141" spans="1:29">
      <c r="A141" s="256" t="s">
        <v>214</v>
      </c>
      <c r="B141" t="str">
        <f t="shared" si="24"/>
        <v>Usługi zewnętrzne - podwykonastwo</v>
      </c>
      <c r="C141">
        <f>SUMIFS('Badania przemysłowe'!$H$20:$H$119,'Badania przemysłowe'!$D$20:$D$119,Wyliczenia!C$139,'Badania przemysłowe'!$C$20:$C$119,Wyliczenia!$B50)</f>
        <v>0</v>
      </c>
      <c r="D141">
        <f>SUMIFS('Badania przemysłowe'!$I$20:$I$119,'Badania przemysłowe'!$D$20:$D$119,Wyliczenia!C$139,'Badania przemysłowe'!$C$20:$C$119,Wyliczenia!$B50)</f>
        <v>0</v>
      </c>
      <c r="E141">
        <f>SUMIFS('Badania przemysłowe'!$J$20:$J$119,'Badania przemysłowe'!$D$20:$D$119,Wyliczenia!C$139,'Badania przemysłowe'!$C$20:$C$119,Wyliczenia!$B50)</f>
        <v>0</v>
      </c>
      <c r="G141" t="str">
        <f>IF(SUMIFS('Badania przemysłowe'!$J$20:$J$119,'Badania przemysłowe'!$D$20:$D$119,Wyliczenia!C$139,'Badania przemysłowe'!$C$20:$C$119,Wyliczenia!$B141,'Badania przemysłowe'!$F$20:$F$119,Wyliczenia!G$48)=0,"",SUMIFS('Badania przemysłowe'!$J$20:$J$119,'Badania przemysłowe'!$D$20:$D$119,Wyliczenia!C$139,'Badania przemysłowe'!$C$20:$C$119,Wyliczenia!$B141,'Badania przemysłowe'!$F$20:$F$119,Wyliczenia!G$48))</f>
        <v/>
      </c>
      <c r="H141" t="str">
        <f>IF(SUMIFS('Badania przemysłowe'!$J$20:$J$119,'Badania przemysłowe'!$D$20:$D$119,Wyliczenia!C$139,'Badania przemysłowe'!$C$20:$C$119,Wyliczenia!$B141,'Badania przemysłowe'!$F$20:$F$119,Wyliczenia!H$48)=0,"",SUMIFS('Badania przemysłowe'!$J$20:$J$119,'Badania przemysłowe'!$D$20:$D$119,Wyliczenia!C$139,'Badania przemysłowe'!$C$20:$C$119,Wyliczenia!$B141,'Badania przemysłowe'!$F$20:$F$119,Wyliczenia!H$48))</f>
        <v/>
      </c>
      <c r="I141" t="str">
        <f>IF(SUMIFS('Badania przemysłowe'!$J$20:$J$119,'Badania przemysłowe'!$D$20:$D$119,Wyliczenia!C$139,'Badania przemysłowe'!$C$20:$C$119,Wyliczenia!$B141,'Badania przemysłowe'!$F$20:$F$119,Wyliczenia!I$48)=0,"",SUMIFS('Badania przemysłowe'!$J$20:$J$119,'Badania przemysłowe'!$D$20:$D$119,Wyliczenia!C$139,'Badania przemysłowe'!$C$20:$C$119,Wyliczenia!$B141,'Badania przemysłowe'!$F$20:$F$119,Wyliczenia!I$48))</f>
        <v/>
      </c>
      <c r="J141" s="11"/>
      <c r="K141" s="11"/>
      <c r="L141" s="11"/>
      <c r="M141" s="11"/>
      <c r="P141" s="11"/>
      <c r="Q141" s="11"/>
      <c r="R141" s="11"/>
      <c r="S141" s="11"/>
      <c r="T141" s="11"/>
      <c r="U141" s="11"/>
      <c r="X141" s="11"/>
      <c r="Y141" s="11"/>
      <c r="Z141" s="11"/>
      <c r="AA141" s="11"/>
      <c r="AB141" s="11"/>
      <c r="AC141" s="11"/>
    </row>
    <row r="142" spans="1:29">
      <c r="A142" s="256" t="s">
        <v>214</v>
      </c>
      <c r="B142" t="str">
        <f t="shared" si="24"/>
        <v>Usługi zewnętrzne - koszty operacyjne i dodatkowe koszty ogólne</v>
      </c>
      <c r="C142">
        <f>SUMIFS('Badania przemysłowe'!$H$20:$H$119,'Badania przemysłowe'!$D$20:$D$119,Wyliczenia!C$139,'Badania przemysłowe'!$C$20:$C$119,Wyliczenia!$B51)</f>
        <v>0</v>
      </c>
      <c r="D142">
        <f>SUMIFS('Badania przemysłowe'!$I$20:$I$119,'Badania przemysłowe'!$D$20:$D$119,Wyliczenia!C$139,'Badania przemysłowe'!$C$20:$C$119,Wyliczenia!$B51)</f>
        <v>0</v>
      </c>
      <c r="E142">
        <f>SUMIFS('Badania przemysłowe'!$J$20:$J$119,'Badania przemysłowe'!$D$20:$D$119,Wyliczenia!C$139,'Badania przemysłowe'!$C$20:$C$119,Wyliczenia!$B51)</f>
        <v>0</v>
      </c>
      <c r="G142" t="str">
        <f>IF(SUMIFS('Badania przemysłowe'!$J$20:$J$119,'Badania przemysłowe'!$D$20:$D$119,Wyliczenia!C$139,'Badania przemysłowe'!$C$20:$C$119,Wyliczenia!$B142,'Badania przemysłowe'!$F$20:$F$119,Wyliczenia!G$48)=0,"",SUMIFS('Badania przemysłowe'!$J$20:$J$119,'Badania przemysłowe'!$D$20:$D$119,Wyliczenia!C$139,'Badania przemysłowe'!$C$20:$C$119,Wyliczenia!$B142,'Badania przemysłowe'!$F$20:$F$119,Wyliczenia!G$48))</f>
        <v/>
      </c>
      <c r="H142" t="str">
        <f>IF(SUMIFS('Badania przemysłowe'!$J$20:$J$119,'Badania przemysłowe'!$D$20:$D$119,Wyliczenia!C$139,'Badania przemysłowe'!$C$20:$C$119,Wyliczenia!$B142,'Badania przemysłowe'!$F$20:$F$119,Wyliczenia!H$48)=0,"",SUMIFS('Badania przemysłowe'!$J$20:$J$119,'Badania przemysłowe'!$D$20:$D$119,Wyliczenia!C$139,'Badania przemysłowe'!$C$20:$C$119,Wyliczenia!$B142,'Badania przemysłowe'!$F$20:$F$119,Wyliczenia!H$48))</f>
        <v/>
      </c>
      <c r="I142" t="str">
        <f>IF(SUMIFS('Badania przemysłowe'!$J$20:$J$119,'Badania przemysłowe'!$D$20:$D$119,Wyliczenia!C$139,'Badania przemysłowe'!$C$20:$C$119,Wyliczenia!$B142,'Badania przemysłowe'!$F$20:$F$119,Wyliczenia!I$48)=0,"",SUMIFS('Badania przemysłowe'!$J$20:$J$119,'Badania przemysłowe'!$D$20:$D$119,Wyliczenia!C$139,'Badania przemysłowe'!$C$20:$C$119,Wyliczenia!$B142,'Badania przemysłowe'!$F$20:$F$119,Wyliczenia!I$48))</f>
        <v/>
      </c>
    </row>
    <row r="143" spans="1:29">
      <c r="A143" s="256" t="s">
        <v>214</v>
      </c>
      <c r="B143" t="str">
        <f t="shared" si="24"/>
        <v>Amortyzacja - aparatura i sprzęt</v>
      </c>
      <c r="C143">
        <f>SUMIFS('Badania przemysłowe'!$H$20:$H$119,'Badania przemysłowe'!$D$20:$D$119,Wyliczenia!C$139,'Badania przemysłowe'!$C$20:$C$119,Wyliczenia!$B52)</f>
        <v>0</v>
      </c>
      <c r="D143">
        <f>SUMIFS('Badania przemysłowe'!$I$20:$I$119,'Badania przemysłowe'!$D$20:$D$119,Wyliczenia!C$139,'Badania przemysłowe'!$C$20:$C$119,Wyliczenia!$B52)</f>
        <v>0</v>
      </c>
      <c r="E143">
        <f>SUMIFS('Badania przemysłowe'!$J$20:$J$119,'Badania przemysłowe'!$D$20:$D$119,Wyliczenia!C$139,'Badania przemysłowe'!$C$20:$C$119,Wyliczenia!$B52)</f>
        <v>0</v>
      </c>
      <c r="G143" t="str">
        <f>IF(SUMIFS('Badania przemysłowe'!$J$20:$J$119,'Badania przemysłowe'!$D$20:$D$119,Wyliczenia!C$139,'Badania przemysłowe'!$C$20:$C$119,Wyliczenia!$B143,'Badania przemysłowe'!$F$20:$F$119,Wyliczenia!G$48)=0,"",SUMIFS('Badania przemysłowe'!$J$20:$J$119,'Badania przemysłowe'!$D$20:$D$119,Wyliczenia!C$139,'Badania przemysłowe'!$C$20:$C$119,Wyliczenia!$B143,'Badania przemysłowe'!$F$20:$F$119,Wyliczenia!G$48))</f>
        <v/>
      </c>
      <c r="H143" t="str">
        <f>IF(SUMIFS('Badania przemysłowe'!$J$20:$J$119,'Badania przemysłowe'!$D$20:$D$119,Wyliczenia!C$139,'Badania przemysłowe'!$C$20:$C$119,Wyliczenia!$B143,'Badania przemysłowe'!$F$20:$F$119,Wyliczenia!H$48)=0,"",SUMIFS('Badania przemysłowe'!$J$20:$J$119,'Badania przemysłowe'!$D$20:$D$119,Wyliczenia!C$139,'Badania przemysłowe'!$C$20:$C$119,Wyliczenia!$B143,'Badania przemysłowe'!$F$20:$F$119,Wyliczenia!H$48))</f>
        <v/>
      </c>
      <c r="I143" t="str">
        <f>IF(SUMIFS('Badania przemysłowe'!$J$20:$J$119,'Badania przemysłowe'!$D$20:$D$119,Wyliczenia!C$139,'Badania przemysłowe'!$C$20:$C$119,Wyliczenia!$B143,'Badania przemysłowe'!$F$20:$F$119,Wyliczenia!I$48)=0,"",SUMIFS('Badania przemysłowe'!$J$20:$J$119,'Badania przemysłowe'!$D$20:$D$119,Wyliczenia!C$139,'Badania przemysłowe'!$C$20:$C$119,Wyliczenia!$B143,'Badania przemysłowe'!$F$20:$F$119,Wyliczenia!I$48))</f>
        <v/>
      </c>
    </row>
    <row r="144" spans="1:29">
      <c r="A144" s="256" t="s">
        <v>214</v>
      </c>
      <c r="B144" t="str">
        <f t="shared" si="24"/>
        <v>Amortyzacja - budynki</v>
      </c>
      <c r="C144">
        <f>SUMIFS('Badania przemysłowe'!$H$20:$H$119,'Badania przemysłowe'!$D$20:$D$119,Wyliczenia!C$139,'Badania przemysłowe'!$C$20:$C$119,Wyliczenia!$B53)</f>
        <v>0</v>
      </c>
      <c r="D144">
        <f>SUMIFS('Badania przemysłowe'!$I$20:$I$119,'Badania przemysłowe'!$D$20:$D$119,Wyliczenia!C$139,'Badania przemysłowe'!$C$20:$C$119,Wyliczenia!$B53)</f>
        <v>0</v>
      </c>
      <c r="E144">
        <f>SUMIFS('Badania przemysłowe'!$J$20:$J$119,'Badania przemysłowe'!$D$20:$D$119,Wyliczenia!C$139,'Badania przemysłowe'!$C$20:$C$119,Wyliczenia!$B53)</f>
        <v>0</v>
      </c>
      <c r="G144" t="str">
        <f>IF(SUMIFS('Badania przemysłowe'!$J$20:$J$119,'Badania przemysłowe'!$D$20:$D$119,Wyliczenia!C$139,'Badania przemysłowe'!$C$20:$C$119,Wyliczenia!$B144,'Badania przemysłowe'!$F$20:$F$119,Wyliczenia!G$48)=0,"",SUMIFS('Badania przemysłowe'!$J$20:$J$119,'Badania przemysłowe'!$D$20:$D$119,Wyliczenia!C$139,'Badania przemysłowe'!$C$20:$C$119,Wyliczenia!$B144,'Badania przemysłowe'!$F$20:$F$119,Wyliczenia!G$48))</f>
        <v/>
      </c>
      <c r="H144" t="str">
        <f>IF(SUMIFS('Badania przemysłowe'!$J$20:$J$119,'Badania przemysłowe'!$D$20:$D$119,Wyliczenia!C$139,'Badania przemysłowe'!$C$20:$C$119,Wyliczenia!$B144,'Badania przemysłowe'!$F$20:$F$119,Wyliczenia!H$48)=0,"",SUMIFS('Badania przemysłowe'!$J$20:$J$119,'Badania przemysłowe'!$D$20:$D$119,Wyliczenia!C$139,'Badania przemysłowe'!$C$20:$C$119,Wyliczenia!$B144,'Badania przemysłowe'!$F$20:$F$119,Wyliczenia!H$48))</f>
        <v/>
      </c>
      <c r="I144" t="str">
        <f>IF(SUMIFS('Badania przemysłowe'!$J$20:$J$119,'Badania przemysłowe'!$D$20:$D$119,Wyliczenia!C$139,'Badania przemysłowe'!$C$20:$C$119,Wyliczenia!$B144,'Badania przemysłowe'!$F$20:$F$119,Wyliczenia!I$48)=0,"",SUMIFS('Badania przemysłowe'!$J$20:$J$119,'Badania przemysłowe'!$D$20:$D$119,Wyliczenia!C$139,'Badania przemysłowe'!$C$20:$C$119,Wyliczenia!$B144,'Badania przemysłowe'!$F$20:$F$119,Wyliczenia!I$48))</f>
        <v/>
      </c>
    </row>
    <row r="145" spans="1:9">
      <c r="A145" s="256" t="str">
        <f t="shared" ref="A145:A153" si="25">A123</f>
        <v>Badania przemysłowe</v>
      </c>
      <c r="B145" t="str">
        <f t="shared" si="24"/>
        <v>Wartości niematerialne i prawne dla B+R</v>
      </c>
      <c r="C145">
        <f>SUMIFS('Badania przemysłowe'!$H$20:$H$119,'Badania przemysłowe'!$D$20:$D$119,Wyliczenia!C$139,'Badania przemysłowe'!$C$20:$C$119,Wyliczenia!$B54)</f>
        <v>0</v>
      </c>
      <c r="D145">
        <f>SUMIFS('Badania przemysłowe'!$I$20:$I$119,'Badania przemysłowe'!$D$20:$D$119,Wyliczenia!C$139,'Badania przemysłowe'!$C$20:$C$119,Wyliczenia!$B54)</f>
        <v>0</v>
      </c>
      <c r="E145">
        <f>SUMIFS('Badania przemysłowe'!$J$20:$J$119,'Badania przemysłowe'!$D$20:$D$119,Wyliczenia!C$139,'Badania przemysłowe'!$C$20:$C$119,Wyliczenia!$B54)</f>
        <v>0</v>
      </c>
      <c r="G145" t="str">
        <f>IF(SUMIFS('Badania przemysłowe'!$J$20:$J$119,'Badania przemysłowe'!$D$20:$D$119,Wyliczenia!C$139,'Badania przemysłowe'!$C$20:$C$119,Wyliczenia!$B145,'Badania przemysłowe'!$F$20:$F$119,Wyliczenia!G$48)=0,"",SUMIFS('Badania przemysłowe'!$J$20:$J$119,'Badania przemysłowe'!$D$20:$D$119,Wyliczenia!C$139,'Badania przemysłowe'!$C$20:$C$119,Wyliczenia!$B145,'Badania przemysłowe'!$F$20:$F$119,Wyliczenia!G$48))</f>
        <v/>
      </c>
      <c r="H145" t="str">
        <f>IF(SUMIFS('Badania przemysłowe'!$J$20:$J$119,'Badania przemysłowe'!$D$20:$D$119,Wyliczenia!C$139,'Badania przemysłowe'!$C$20:$C$119,Wyliczenia!$B145,'Badania przemysłowe'!$F$20:$F$119,Wyliczenia!H$48)=0,"",SUMIFS('Badania przemysłowe'!$J$20:$J$119,'Badania przemysłowe'!$D$20:$D$119,Wyliczenia!C$139,'Badania przemysłowe'!$C$20:$C$119,Wyliczenia!$B145,'Badania przemysłowe'!$F$20:$F$119,Wyliczenia!H$48))</f>
        <v/>
      </c>
      <c r="I145" t="str">
        <f>IF(SUMIFS('Badania przemysłowe'!$J$20:$J$119,'Badania przemysłowe'!$D$20:$D$119,Wyliczenia!C$139,'Badania przemysłowe'!$C$20:$C$119,Wyliczenia!$B145,'Badania przemysłowe'!$F$20:$F$119,Wyliczenia!I$48)=0,"",SUMIFS('Badania przemysłowe'!$J$20:$J$119,'Badania przemysłowe'!$D$20:$D$119,Wyliczenia!C$139,'Badania przemysłowe'!$C$20:$C$119,Wyliczenia!$B145,'Badania przemysłowe'!$F$20:$F$119,Wyliczenia!I$48))</f>
        <v/>
      </c>
    </row>
    <row r="146" spans="1:9">
      <c r="A146" t="str">
        <f t="shared" si="25"/>
        <v>Prace rozwojowe</v>
      </c>
      <c r="B146" t="str">
        <f t="shared" si="24"/>
        <v>Personel projektu</v>
      </c>
      <c r="C146">
        <f>SUMIFS('Prace rozwojowe'!$H$20:$H$119,'Prace rozwojowe'!$D$20:$D$119,Wyliczenia!C$139,'Prace rozwojowe'!$C$20:$C$119,Wyliczenia!$B146)</f>
        <v>0</v>
      </c>
      <c r="D146">
        <f>SUMIFS('Prace rozwojowe'!$I$20:$I$119,'Prace rozwojowe'!$D$20:$D$119,Wyliczenia!C$139,'Prace rozwojowe'!$C$20:$C$119,Wyliczenia!$B146)</f>
        <v>0</v>
      </c>
      <c r="E146">
        <f>SUMIFS('Prace rozwojowe'!$J$20:$J$119,'Prace rozwojowe'!$D$20:$D$119,Wyliczenia!C$139,'Prace rozwojowe'!$C$20:$C$119,Wyliczenia!$B146)</f>
        <v>0</v>
      </c>
      <c r="G146" t="str">
        <f>IF(SUMIFS('Prace rozwojowe'!$J$20:$J$119,'Prace rozwojowe'!$D$20:$D$119,Wyliczenia!C$139,'Prace rozwojowe'!$C$20:$C$119,Wyliczenia!$B146,'Prace rozwojowe'!$F$20:$F$119,Wyliczenia!G$48)=0,"",SUMIFS('Prace rozwojowe'!$J$20:$J$119,'Prace rozwojowe'!$D$20:$D$119,Wyliczenia!C$139,'Prace rozwojowe'!$C$20:$C$119,Wyliczenia!$B146,'Prace rozwojowe'!$F$20:$F$119,Wyliczenia!G$48))</f>
        <v/>
      </c>
      <c r="H146" t="str">
        <f>IF(SUMIFS('Prace rozwojowe'!$J$20:$J$119,'Prace rozwojowe'!$D$20:$D$119,Wyliczenia!C$139,'Prace rozwojowe'!$C$20:$C$119,Wyliczenia!$B146,'Prace rozwojowe'!$F$20:$F$119,Wyliczenia!H$48)=0,"",SUMIFS('Prace rozwojowe'!$J$20:$J$119,'Prace rozwojowe'!$D$20:$D$119,Wyliczenia!C$139,'Prace rozwojowe'!$C$20:$C$119,Wyliczenia!$B146,'Prace rozwojowe'!$F$20:$F$119,Wyliczenia!H$48))</f>
        <v/>
      </c>
      <c r="I146" t="str">
        <f>IF(SUMIFS('Prace rozwojowe'!$J$20:$J$119,'Prace rozwojowe'!$D$20:$D$119,Wyliczenia!C$139,'Prace rozwojowe'!$C$20:$C$119,Wyliczenia!$B146,'Prace rozwojowe'!$F$20:$F$119,Wyliczenia!I$48)=0,"",SUMIFS('Prace rozwojowe'!$J$20:$J$119,'Prace rozwojowe'!$D$20:$D$119,Wyliczenia!C$139,'Prace rozwojowe'!$C$20:$C$119,Wyliczenia!$B146,'Prace rozwojowe'!$F$20:$F$119,Wyliczenia!I$48))</f>
        <v/>
      </c>
    </row>
    <row r="147" spans="1:9">
      <c r="A147" t="str">
        <f t="shared" si="25"/>
        <v>Prace rozwojowe</v>
      </c>
      <c r="B147" t="str">
        <f t="shared" si="24"/>
        <v>Usługi zewnętrzne - podwykonastwo</v>
      </c>
      <c r="C147">
        <f>SUMIFS('Prace rozwojowe'!$H$20:$H$119,'Prace rozwojowe'!$D$20:$D$119,Wyliczenia!C$139,'Prace rozwojowe'!$C$20:$C$119,Wyliczenia!$B147)</f>
        <v>0</v>
      </c>
      <c r="D147">
        <f>SUMIFS('Prace rozwojowe'!$I$20:$I$119,'Prace rozwojowe'!$D$20:$D$119,Wyliczenia!C$139,'Prace rozwojowe'!$C$20:$C$119,Wyliczenia!$B147)</f>
        <v>0</v>
      </c>
      <c r="E147">
        <f>SUMIFS('Prace rozwojowe'!$J$20:$J$119,'Prace rozwojowe'!$D$20:$D$119,Wyliczenia!C$139,'Prace rozwojowe'!$C$20:$C$119,Wyliczenia!$B147)</f>
        <v>0</v>
      </c>
      <c r="G147" t="str">
        <f>IF(SUMIFS('Prace rozwojowe'!$J$20:$J$119,'Prace rozwojowe'!$D$20:$D$119,Wyliczenia!C$139,'Prace rozwojowe'!$C$20:$C$119,Wyliczenia!$B147,'Prace rozwojowe'!$F$20:$F$119,Wyliczenia!G$48)=0,"",SUMIFS('Prace rozwojowe'!$J$20:$J$119,'Prace rozwojowe'!$D$20:$D$119,Wyliczenia!C$139,'Prace rozwojowe'!$C$20:$C$119,Wyliczenia!$B147,'Prace rozwojowe'!$F$20:$F$119,Wyliczenia!G$48))</f>
        <v/>
      </c>
      <c r="H147" t="str">
        <f>IF(SUMIFS('Prace rozwojowe'!$J$20:$J$119,'Prace rozwojowe'!$D$20:$D$119,Wyliczenia!C$139,'Prace rozwojowe'!$C$20:$C$119,Wyliczenia!$B147,'Prace rozwojowe'!$F$20:$F$119,Wyliczenia!H$48)=0,"",SUMIFS('Prace rozwojowe'!$J$20:$J$119,'Prace rozwojowe'!$D$20:$D$119,Wyliczenia!C$139,'Prace rozwojowe'!$C$20:$C$119,Wyliczenia!$B147,'Prace rozwojowe'!$F$20:$F$119,Wyliczenia!H$48))</f>
        <v/>
      </c>
      <c r="I147" t="str">
        <f>IF(SUMIFS('Prace rozwojowe'!$J$20:$J$119,'Prace rozwojowe'!$D$20:$D$119,Wyliczenia!C$139,'Prace rozwojowe'!$C$20:$C$119,Wyliczenia!$B147,'Prace rozwojowe'!$F$20:$F$119,Wyliczenia!I$48)=0,"",SUMIFS('Prace rozwojowe'!$J$20:$J$119,'Prace rozwojowe'!$D$20:$D$119,Wyliczenia!C$139,'Prace rozwojowe'!$C$20:$C$119,Wyliczenia!$B147,'Prace rozwojowe'!$F$20:$F$119,Wyliczenia!I$48))</f>
        <v/>
      </c>
    </row>
    <row r="148" spans="1:9">
      <c r="A148" t="str">
        <f t="shared" si="25"/>
        <v>Prace rozwojowe</v>
      </c>
      <c r="B148" t="str">
        <f t="shared" si="24"/>
        <v>Usługi zewnętrzne - koszty operacyjne i dodatkowe koszty ogólne</v>
      </c>
      <c r="C148">
        <f>SUMIFS('Prace rozwojowe'!$H$20:$H$119,'Prace rozwojowe'!$D$20:$D$119,Wyliczenia!C$139,'Prace rozwojowe'!$C$20:$C$119,Wyliczenia!$B148)</f>
        <v>0</v>
      </c>
      <c r="D148">
        <f>SUMIFS('Prace rozwojowe'!$I$20:$I$119,'Prace rozwojowe'!$D$20:$D$119,Wyliczenia!C$139,'Prace rozwojowe'!$C$20:$C$119,Wyliczenia!$B148)</f>
        <v>0</v>
      </c>
      <c r="E148">
        <f>SUMIFS('Prace rozwojowe'!$J$20:$J$119,'Prace rozwojowe'!$D$20:$D$119,Wyliczenia!C$139,'Prace rozwojowe'!$C$20:$C$119,Wyliczenia!$B148)</f>
        <v>0</v>
      </c>
      <c r="G148" t="str">
        <f>IF(SUMIFS('Prace rozwojowe'!$J$20:$J$119,'Prace rozwojowe'!$D$20:$D$119,Wyliczenia!C$139,'Prace rozwojowe'!$C$20:$C$119,Wyliczenia!$B148,'Prace rozwojowe'!$F$20:$F$119,Wyliczenia!G$48)=0,"",SUMIFS('Prace rozwojowe'!$J$20:$J$119,'Prace rozwojowe'!$D$20:$D$119,Wyliczenia!C$139,'Prace rozwojowe'!$C$20:$C$119,Wyliczenia!$B148,'Prace rozwojowe'!$F$20:$F$119,Wyliczenia!G$48))</f>
        <v/>
      </c>
      <c r="H148" t="str">
        <f>IF(SUMIFS('Prace rozwojowe'!$J$20:$J$119,'Prace rozwojowe'!$D$20:$D$119,Wyliczenia!C$139,'Prace rozwojowe'!$C$20:$C$119,Wyliczenia!$B148,'Prace rozwojowe'!$F$20:$F$119,Wyliczenia!H$48)=0,"",SUMIFS('Prace rozwojowe'!$J$20:$J$119,'Prace rozwojowe'!$D$20:$D$119,Wyliczenia!C$139,'Prace rozwojowe'!$C$20:$C$119,Wyliczenia!$B148,'Prace rozwojowe'!$F$20:$F$119,Wyliczenia!H$48))</f>
        <v/>
      </c>
      <c r="I148" t="str">
        <f>IF(SUMIFS('Prace rozwojowe'!$J$20:$J$119,'Prace rozwojowe'!$D$20:$D$119,Wyliczenia!C$139,'Prace rozwojowe'!$C$20:$C$119,Wyliczenia!$B148,'Prace rozwojowe'!$F$20:$F$119,Wyliczenia!I$48)=0,"",SUMIFS('Prace rozwojowe'!$J$20:$J$119,'Prace rozwojowe'!$D$20:$D$119,Wyliczenia!C$139,'Prace rozwojowe'!$C$20:$C$119,Wyliczenia!$B148,'Prace rozwojowe'!$F$20:$F$119,Wyliczenia!I$48))</f>
        <v/>
      </c>
    </row>
    <row r="149" spans="1:9">
      <c r="A149" t="str">
        <f t="shared" si="25"/>
        <v>Prace rozwojowe</v>
      </c>
      <c r="B149" t="str">
        <f t="shared" si="24"/>
        <v>Amortyzacja - aparatura i sprzęt</v>
      </c>
      <c r="C149">
        <f>SUMIFS('Prace rozwojowe'!$H$20:$H$119,'Prace rozwojowe'!$D$20:$D$119,Wyliczenia!C$139,'Prace rozwojowe'!$C$20:$C$119,Wyliczenia!$B149)</f>
        <v>0</v>
      </c>
      <c r="D149">
        <f>SUMIFS('Prace rozwojowe'!$I$20:$I$119,'Prace rozwojowe'!$D$20:$D$119,Wyliczenia!C$139,'Prace rozwojowe'!$C$20:$C$119,Wyliczenia!$B149)</f>
        <v>0</v>
      </c>
      <c r="E149">
        <f>SUMIFS('Prace rozwojowe'!$J$20:$J$119,'Prace rozwojowe'!$D$20:$D$119,Wyliczenia!C$139,'Prace rozwojowe'!$C$20:$C$119,Wyliczenia!$B149)</f>
        <v>0</v>
      </c>
      <c r="G149" t="str">
        <f>IF(SUMIFS('Prace rozwojowe'!$J$20:$J$119,'Prace rozwojowe'!$D$20:$D$119,Wyliczenia!C$139,'Prace rozwojowe'!$C$20:$C$119,Wyliczenia!$B149,'Prace rozwojowe'!$F$20:$F$119,Wyliczenia!G$48)=0,"",SUMIFS('Prace rozwojowe'!$J$20:$J$119,'Prace rozwojowe'!$D$20:$D$119,Wyliczenia!C$139,'Prace rozwojowe'!$C$20:$C$119,Wyliczenia!$B149,'Prace rozwojowe'!$F$20:$F$119,Wyliczenia!G$48))</f>
        <v/>
      </c>
      <c r="H149" t="str">
        <f>IF(SUMIFS('Prace rozwojowe'!$J$20:$J$119,'Prace rozwojowe'!$D$20:$D$119,Wyliczenia!C$139,'Prace rozwojowe'!$C$20:$C$119,Wyliczenia!$B149,'Prace rozwojowe'!$F$20:$F$119,Wyliczenia!H$48)=0,"",SUMIFS('Prace rozwojowe'!$J$20:$J$119,'Prace rozwojowe'!$D$20:$D$119,Wyliczenia!C$139,'Prace rozwojowe'!$C$20:$C$119,Wyliczenia!$B149,'Prace rozwojowe'!$F$20:$F$119,Wyliczenia!H$48))</f>
        <v/>
      </c>
      <c r="I149" t="str">
        <f>IF(SUMIFS('Prace rozwojowe'!$J$20:$J$119,'Prace rozwojowe'!$D$20:$D$119,Wyliczenia!C$139,'Prace rozwojowe'!$C$20:$C$119,Wyliczenia!$B149,'Prace rozwojowe'!$F$20:$F$119,Wyliczenia!I$48)=0,"",SUMIFS('Prace rozwojowe'!$J$20:$J$119,'Prace rozwojowe'!$D$20:$D$119,Wyliczenia!C$139,'Prace rozwojowe'!$C$20:$C$119,Wyliczenia!$B149,'Prace rozwojowe'!$F$20:$F$119,Wyliczenia!I$48))</f>
        <v/>
      </c>
    </row>
    <row r="150" spans="1:9">
      <c r="A150" t="str">
        <f t="shared" si="25"/>
        <v>Prace rozwojowe</v>
      </c>
      <c r="B150" t="str">
        <f t="shared" si="24"/>
        <v>Amortyzacja - budynki</v>
      </c>
      <c r="C150">
        <f>SUMIFS('Prace rozwojowe'!$H$20:$H$119,'Prace rozwojowe'!$D$20:$D$119,Wyliczenia!C$139,'Prace rozwojowe'!$C$20:$C$119,Wyliczenia!$B150)</f>
        <v>0</v>
      </c>
      <c r="D150">
        <f>SUMIFS('Prace rozwojowe'!$I$20:$I$119,'Prace rozwojowe'!$D$20:$D$119,Wyliczenia!C$139,'Prace rozwojowe'!$C$20:$C$119,Wyliczenia!$B150)</f>
        <v>0</v>
      </c>
      <c r="E150">
        <f>SUMIFS('Prace rozwojowe'!$J$20:$J$119,'Prace rozwojowe'!$D$20:$D$119,Wyliczenia!C$139,'Prace rozwojowe'!$C$20:$C$119,Wyliczenia!$B150)</f>
        <v>0</v>
      </c>
      <c r="G150" t="str">
        <f>IF(SUMIFS('Prace rozwojowe'!$J$20:$J$119,'Prace rozwojowe'!$D$20:$D$119,Wyliczenia!C$139,'Prace rozwojowe'!$C$20:$C$119,Wyliczenia!$B150,'Prace rozwojowe'!$F$20:$F$119,Wyliczenia!G$48)=0,"",SUMIFS('Prace rozwojowe'!$J$20:$J$119,'Prace rozwojowe'!$D$20:$D$119,Wyliczenia!C$139,'Prace rozwojowe'!$C$20:$C$119,Wyliczenia!$B150,'Prace rozwojowe'!$F$20:$F$119,Wyliczenia!G$48))</f>
        <v/>
      </c>
      <c r="H150" t="str">
        <f>IF(SUMIFS('Prace rozwojowe'!$J$20:$J$119,'Prace rozwojowe'!$D$20:$D$119,Wyliczenia!C$139,'Prace rozwojowe'!$C$20:$C$119,Wyliczenia!$B150,'Prace rozwojowe'!$F$20:$F$119,Wyliczenia!H$48)=0,"",SUMIFS('Prace rozwojowe'!$J$20:$J$119,'Prace rozwojowe'!$D$20:$D$119,Wyliczenia!C$139,'Prace rozwojowe'!$C$20:$C$119,Wyliczenia!$B150,'Prace rozwojowe'!$F$20:$F$119,Wyliczenia!H$48))</f>
        <v/>
      </c>
      <c r="I150" t="str">
        <f>IF(SUMIFS('Prace rozwojowe'!$J$20:$J$119,'Prace rozwojowe'!$D$20:$D$119,Wyliczenia!C$139,'Prace rozwojowe'!$C$20:$C$119,Wyliczenia!$B150,'Prace rozwojowe'!$F$20:$F$119,Wyliczenia!I$48)=0,"",SUMIFS('Prace rozwojowe'!$J$20:$J$119,'Prace rozwojowe'!$D$20:$D$119,Wyliczenia!C$139,'Prace rozwojowe'!$C$20:$C$119,Wyliczenia!$B150,'Prace rozwojowe'!$F$20:$F$119,Wyliczenia!I$48))</f>
        <v/>
      </c>
    </row>
    <row r="151" spans="1:9">
      <c r="A151" t="str">
        <f t="shared" si="25"/>
        <v>Prace rozwojowe</v>
      </c>
      <c r="B151" t="str">
        <f t="shared" si="24"/>
        <v>Wartości niematerialne i prawne dla B+R</v>
      </c>
      <c r="C151">
        <f>SUMIFS('Prace rozwojowe'!$H$20:$H$119,'Prace rozwojowe'!$D$20:$D$119,Wyliczenia!C$139,'Prace rozwojowe'!$C$20:$C$119,Wyliczenia!$B151)</f>
        <v>0</v>
      </c>
      <c r="D151">
        <f>SUMIFS('Prace rozwojowe'!$I$20:$I$119,'Prace rozwojowe'!$D$20:$D$119,Wyliczenia!C$139,'Prace rozwojowe'!$C$20:$C$119,Wyliczenia!$B151)</f>
        <v>0</v>
      </c>
      <c r="E151">
        <f>SUMIFS('Prace rozwojowe'!$J$20:$J$119,'Prace rozwojowe'!$D$20:$D$119,Wyliczenia!C$139,'Prace rozwojowe'!$C$20:$C$119,Wyliczenia!$B151)</f>
        <v>0</v>
      </c>
      <c r="G151" t="str">
        <f>IF(SUMIFS('Prace rozwojowe'!$J$20:$J$119,'Prace rozwojowe'!$D$20:$D$119,Wyliczenia!C$139,'Prace rozwojowe'!$C$20:$C$119,Wyliczenia!$B151,'Prace rozwojowe'!$F$20:$F$119,Wyliczenia!G$48)=0,"",SUMIFS('Prace rozwojowe'!$J$20:$J$119,'Prace rozwojowe'!$D$20:$D$119,Wyliczenia!C$139,'Prace rozwojowe'!$C$20:$C$119,Wyliczenia!$B151,'Prace rozwojowe'!$F$20:$F$119,Wyliczenia!G$48))</f>
        <v/>
      </c>
      <c r="H151" t="str">
        <f>IF(SUMIFS('Prace rozwojowe'!$J$20:$J$119,'Prace rozwojowe'!$D$20:$D$119,Wyliczenia!C$139,'Prace rozwojowe'!$C$20:$C$119,Wyliczenia!$B151,'Prace rozwojowe'!$F$20:$F$119,Wyliczenia!H$48)=0,"",SUMIFS('Prace rozwojowe'!$J$20:$J$119,'Prace rozwojowe'!$D$20:$D$119,Wyliczenia!C$139,'Prace rozwojowe'!$C$20:$C$119,Wyliczenia!$B151,'Prace rozwojowe'!$F$20:$F$119,Wyliczenia!H$48))</f>
        <v/>
      </c>
      <c r="I151" t="str">
        <f>IF(SUMIFS('Prace rozwojowe'!$J$20:$J$119,'Prace rozwojowe'!$D$20:$D$119,Wyliczenia!C$139,'Prace rozwojowe'!$C$20:$C$119,Wyliczenia!$B151,'Prace rozwojowe'!$F$20:$F$119,Wyliczenia!I$48)=0,"",SUMIFS('Prace rozwojowe'!$J$20:$J$119,'Prace rozwojowe'!$D$20:$D$119,Wyliczenia!C$139,'Prace rozwojowe'!$C$20:$C$119,Wyliczenia!$B151,'Prace rozwojowe'!$F$20:$F$119,Wyliczenia!I$48))</f>
        <v/>
      </c>
    </row>
    <row r="152" spans="1:9">
      <c r="A152" s="256" t="str">
        <f t="shared" si="25"/>
        <v>Infrastruktura B+R</v>
      </c>
      <c r="B152" t="str">
        <f t="shared" si="24"/>
        <v>Środki trwałe/Dostawy</v>
      </c>
      <c r="C152">
        <f>SUMIFS('Infrastruktura B+R'!$H$18:$H$117,'Infrastruktura B+R'!$D$18:$D$117,Wyliczenia!C$139,'Infrastruktura B+R'!$C$18:$C$117,Wyliczenia!$B152)</f>
        <v>0</v>
      </c>
      <c r="D152">
        <f>SUMIFS('Infrastruktura B+R'!$I$18:$I$117,'Infrastruktura B+R'!$D$18:$D$117,Wyliczenia!C$139,'Infrastruktura B+R'!$C$18:$C$117,Wyliczenia!$B152)</f>
        <v>0</v>
      </c>
      <c r="E152">
        <f>SUMIFS('Infrastruktura B+R'!$J$18:$J$117,'Infrastruktura B+R'!$D$18:$D$117,Wyliczenia!C$139,'Infrastruktura B+R'!$C$18:$C$117,Wyliczenia!$B152)</f>
        <v>0</v>
      </c>
      <c r="G152" t="str">
        <f>IF(SUMIFS('Infrastruktura B+R'!$J$18:$J$117,'Infrastruktura B+R'!$D$18:$D$117,Wyliczenia!C$139,'Infrastruktura B+R'!$C$18:$C$117,Wyliczenia!$B152,'Infrastruktura B+R'!$F$18:$F$117,Wyliczenia!G$48)=0,"",SUMIFS('Infrastruktura B+R'!$J$18:$J$117,'Infrastruktura B+R'!$D$18:$D$117,Wyliczenia!C$139,'Infrastruktura B+R'!$C$18:$C$117,Wyliczenia!$B152,'Infrastruktura B+R'!$F$18:$F$117,Wyliczenia!G$48))</f>
        <v/>
      </c>
      <c r="H152" t="str">
        <f>IF(SUMIFS('Infrastruktura B+R'!$J$18:$J$117,'Infrastruktura B+R'!$D$18:$D$117,Wyliczenia!C$139,'Infrastruktura B+R'!$C$18:$C$117,Wyliczenia!$B152,'Infrastruktura B+R'!$F$18:$F$117,Wyliczenia!H$48)=0,"",SUMIFS('Infrastruktura B+R'!$J$18:$J$117,'Infrastruktura B+R'!$D$18:$D$117,Wyliczenia!C$139,'Infrastruktura B+R'!$C$18:$C$117,Wyliczenia!$B152,'Infrastruktura B+R'!$F$18:$F$117,Wyliczenia!H$48))</f>
        <v/>
      </c>
      <c r="I152" t="str">
        <f>IF(SUMIFS('Infrastruktura B+R'!$J$18:$J$117,'Infrastruktura B+R'!$D$18:$D$117,Wyliczenia!C$139,'Infrastruktura B+R'!$C$18:$C$117,Wyliczenia!$B152,'Infrastruktura B+R'!$F$18:$F$117,Wyliczenia!I$48)=0,"",SUMIFS('Infrastruktura B+R'!$J$18:$J$117,'Infrastruktura B+R'!$D$18:$D$117,Wyliczenia!C$139,'Infrastruktura B+R'!$C$18:$C$117,Wyliczenia!$B152,'Infrastruktura B+R'!$F$18:$F$117,Wyliczenia!I$48))</f>
        <v/>
      </c>
    </row>
    <row r="153" spans="1:9">
      <c r="A153" s="256" t="str">
        <f t="shared" si="25"/>
        <v>Infrastruktura B+R</v>
      </c>
      <c r="B153" t="str">
        <f t="shared" si="24"/>
        <v>Wartości niematerialne i prawne</v>
      </c>
      <c r="C153">
        <f>SUMIFS('Infrastruktura B+R'!$H$18:$H$117,'Infrastruktura B+R'!$D$18:$D$117,Wyliczenia!C$139,'Infrastruktura B+R'!$C$18:$C$117,Wyliczenia!$B153)</f>
        <v>0</v>
      </c>
      <c r="D153">
        <f>SUMIFS('Infrastruktura B+R'!$I$18:$I$117,'Infrastruktura B+R'!$D$18:$D$117,Wyliczenia!C$139,'Infrastruktura B+R'!$C$18:$C$117,Wyliczenia!$B153)</f>
        <v>0</v>
      </c>
      <c r="E153">
        <f>SUMIFS('Infrastruktura B+R'!$J$18:$J$117,'Infrastruktura B+R'!$D$18:$D$117,Wyliczenia!C$139,'Infrastruktura B+R'!$C$18:$C$117,Wyliczenia!$B153)</f>
        <v>0</v>
      </c>
      <c r="G153" t="str">
        <f>IF(SUMIFS('Infrastruktura B+R'!$J$18:$J$117,'Infrastruktura B+R'!$D$18:$D$117,Wyliczenia!C$139,'Infrastruktura B+R'!$C$18:$C$117,Wyliczenia!$B153,'Infrastruktura B+R'!$F$18:$F$117,Wyliczenia!G$48)=0,"",SUMIFS('Infrastruktura B+R'!$J$18:$J$117,'Infrastruktura B+R'!$D$18:$D$117,Wyliczenia!C$139,'Infrastruktura B+R'!$C$18:$C$117,Wyliczenia!$B153,'Infrastruktura B+R'!$F$18:$F$117,Wyliczenia!G$48))</f>
        <v/>
      </c>
      <c r="H153" t="str">
        <f>IF(SUMIFS('Infrastruktura B+R'!$J$18:$J$117,'Infrastruktura B+R'!$D$18:$D$117,Wyliczenia!C$139,'Infrastruktura B+R'!$C$18:$C$117,Wyliczenia!$B153,'Infrastruktura B+R'!$F$18:$F$117,Wyliczenia!H$48)=0,"",SUMIFS('Infrastruktura B+R'!$J$18:$J$117,'Infrastruktura B+R'!$D$18:$D$117,Wyliczenia!C$139,'Infrastruktura B+R'!$C$18:$C$117,Wyliczenia!$B153,'Infrastruktura B+R'!$F$18:$F$117,Wyliczenia!H$48))</f>
        <v/>
      </c>
      <c r="I153" t="str">
        <f>IF(SUMIFS('Infrastruktura B+R'!$J$18:$J$117,'Infrastruktura B+R'!$D$18:$D$117,Wyliczenia!C$139,'Infrastruktura B+R'!$C$18:$C$117,Wyliczenia!$B153,'Infrastruktura B+R'!$F$18:$F$117,Wyliczenia!I$48)=0,"",SUMIFS('Infrastruktura B+R'!$J$18:$J$117,'Infrastruktura B+R'!$D$18:$D$117,Wyliczenia!C$139,'Infrastruktura B+R'!$C$18:$C$117,Wyliczenia!$B153,'Infrastruktura B+R'!$F$18:$F$117,Wyliczenia!I$48))</f>
        <v/>
      </c>
    </row>
    <row r="154" spans="1:9">
      <c r="A154" s="256" t="str">
        <f t="shared" ref="A154" si="26">A132</f>
        <v>Działania uzupełniające</v>
      </c>
      <c r="B154" t="str">
        <f t="shared" ref="B154" si="27">B132</f>
        <v>Prace przedwdrożeniowe</v>
      </c>
      <c r="C154">
        <f>SUMIFS('Działania uzupełniające'!$I$21:$I$120,'Działania uzupełniające'!$E$21:$E$120,Wyliczenia!C$139,'Działania uzupełniające'!$C$21:$C$120,Wyliczenia!$B154)</f>
        <v>0</v>
      </c>
      <c r="D154">
        <f>SUMIFS('Działania uzupełniające'!$J$21:$J$120,'Działania uzupełniające'!$E$21:$E$120,Wyliczenia!C$139,'Działania uzupełniające'!$C$21:$C$120,Wyliczenia!$B154)</f>
        <v>0</v>
      </c>
      <c r="E154">
        <f>SUMIFS('Działania uzupełniające'!$K$21:$K$120,'Działania uzupełniające'!$E$21:$E$120,Wyliczenia!C$139,'Działania uzupełniające'!$C$21:$C$120,Wyliczenia!$B154)</f>
        <v>0</v>
      </c>
      <c r="H154" t="str">
        <f>IF(E154=0,"",E154)</f>
        <v/>
      </c>
    </row>
    <row r="155" spans="1:9">
      <c r="A155" s="256" t="str">
        <f t="shared" ref="A155" si="28">A133</f>
        <v>Działania uzupełniające</v>
      </c>
      <c r="B155" t="str">
        <f t="shared" ref="B155" si="29">B133</f>
        <v>Działania w zakresie cyfryzacji</v>
      </c>
      <c r="C155">
        <f>SUMIFS('Działania uzupełniające'!$I$21:$I$120,'Działania uzupełniające'!$E$21:$E$120,Wyliczenia!C$139,'Działania uzupełniające'!$C$21:$C$120,Wyliczenia!$B155)</f>
        <v>0</v>
      </c>
      <c r="D155">
        <f>SUMIFS('Działania uzupełniające'!$J$21:$J$120,'Działania uzupełniające'!$E$21:$E$120,Wyliczenia!C$139,'Działania uzupełniające'!$C$21:$C$120,Wyliczenia!$B155)</f>
        <v>0</v>
      </c>
      <c r="E155">
        <f>SUMIFS('Działania uzupełniające'!$K$21:$K$120,'Działania uzupełniające'!$E$21:$E$120,Wyliczenia!C$139,'Działania uzupełniające'!$C$21:$C$120,Wyliczenia!$B155)</f>
        <v>0</v>
      </c>
      <c r="H155" t="str">
        <f t="shared" ref="H155:H156" si="30">IF(E155=0,"",E155)</f>
        <v/>
      </c>
    </row>
    <row r="156" spans="1:9">
      <c r="A156" s="256" t="str">
        <f t="shared" ref="A156:A157" si="31">A134</f>
        <v>Działania uzupełniające</v>
      </c>
      <c r="B156" t="str">
        <f>B134</f>
        <v>Podnoszenie kwalifikacji kadr</v>
      </c>
      <c r="C156">
        <f>SUMIFS('Działania uzupełniające'!$I$21:$I$120,'Działania uzupełniające'!$E$21:$E$120,Wyliczenia!C$139,'Działania uzupełniające'!$C$21:$C$120,Wyliczenia!$B156)</f>
        <v>0</v>
      </c>
      <c r="D156">
        <f>SUMIFS('Działania uzupełniające'!$J$21:$J$120,'Działania uzupełniające'!$E$21:$E$120,Wyliczenia!C$139,'Działania uzupełniające'!$C$21:$C$120,Wyliczenia!$B156)</f>
        <v>0</v>
      </c>
      <c r="E156">
        <f>SUMIFS('Działania uzupełniające'!$K$21:$K$120,'Działania uzupełniające'!$E$21:$E$120,Wyliczenia!C$139,'Działania uzupełniające'!$C$21:$C$120,Wyliczenia!$B156)</f>
        <v>0</v>
      </c>
      <c r="H156" t="str">
        <f t="shared" si="30"/>
        <v/>
      </c>
    </row>
    <row r="157" spans="1:9">
      <c r="A157" s="256" t="str">
        <f t="shared" si="31"/>
        <v>Działania uzupełniające</v>
      </c>
      <c r="B157" t="str">
        <f>B135</f>
        <v>Dokumentacja projektowa</v>
      </c>
      <c r="C157">
        <f>SUMIFS('Działania uzupełniające'!$I$21:$I$120,'Działania uzupełniające'!$E$21:$E$120,Wyliczenia!C$139,'Działania uzupełniające'!$C$21:$C$120,Wyliczenia!$B157)</f>
        <v>0</v>
      </c>
      <c r="D157">
        <f>SUMIFS('Działania uzupełniające'!$J$21:$J$120,'Działania uzupełniające'!$E$21:$E$120,Wyliczenia!C$139,'Działania uzupełniające'!$C$21:$C$120,Wyliczenia!$B157)</f>
        <v>0</v>
      </c>
      <c r="E157">
        <f>SUMIFS('Działania uzupełniające'!$K$21:$K$120,'Działania uzupełniające'!$E$21:$E$120,Wyliczenia!C$139,'Działania uzupełniające'!$C$21:$C$120,Wyliczenia!$B157)</f>
        <v>0</v>
      </c>
      <c r="H157" t="str">
        <f t="shared" ref="H157" si="32">IF(E157=0,"",E157)</f>
        <v/>
      </c>
    </row>
    <row r="158" spans="1:9">
      <c r="A158" s="256" t="str">
        <f t="shared" ref="A158" si="33">A136</f>
        <v>Koszty pośrednie</v>
      </c>
      <c r="B158" t="str">
        <f t="shared" ref="B158" si="34">B136</f>
        <v>Koszty pośrednie</v>
      </c>
      <c r="C158">
        <f>SUMIFS('Koszty pośrednie'!$H$20:$H$119,'Koszty pośrednie'!$D$20:$D$119,Wyliczenia!C$139,'Koszty pośrednie'!$C$20:$C$119,Wyliczenia!$B158)</f>
        <v>0</v>
      </c>
      <c r="D158">
        <f>SUMIFS('Koszty pośrednie'!$I$20:$I$119,'Koszty pośrednie'!$D$20:$D$119,Wyliczenia!D$139,'Koszty pośrednie'!$C$20:$C$119,Wyliczenia!$B158)</f>
        <v>0</v>
      </c>
      <c r="E158">
        <f>SUMIFS('Koszty pośrednie'!$J$20:$J$119,'Koszty pośrednie'!$D$20:$D$119,Wyliczenia!E$139,'Koszty pośrednie'!$C$20:$C$119,Wyliczenia!$B158)</f>
        <v>0</v>
      </c>
      <c r="H158" s="295" t="str">
        <f>IF(E158=0,"",IF(B139=$B$42,"",E158))</f>
        <v/>
      </c>
      <c r="I158" s="295" t="str">
        <f>IF(E158=0,"",IF(B139=$B$42,E158,""))</f>
        <v/>
      </c>
    </row>
    <row r="160" spans="1:9">
      <c r="B160" s="295">
        <f>'Dane Wnioskodawcy'!K15</f>
        <v>0</v>
      </c>
      <c r="C160" s="11" t="s">
        <v>116</v>
      </c>
      <c r="D160" t="str">
        <f>C160</f>
        <v>Partner 5</v>
      </c>
      <c r="E160" t="str">
        <f>D160</f>
        <v>Partner 5</v>
      </c>
      <c r="G160" t="s">
        <v>26</v>
      </c>
      <c r="H160" t="s">
        <v>27</v>
      </c>
      <c r="I160" t="s">
        <v>121</v>
      </c>
    </row>
    <row r="161" spans="1:9">
      <c r="A161" s="256" t="s">
        <v>214</v>
      </c>
      <c r="B161" t="str">
        <f t="shared" ref="B161:B174" si="35">B140</f>
        <v>Personel projektu</v>
      </c>
      <c r="C161">
        <f>SUMIFS('Badania przemysłowe'!$H$20:$H$119,'Badania przemysłowe'!$D$20:$D$119,Wyliczenia!C$160,'Badania przemysłowe'!$C$20:$C$119,Wyliczenia!$B49)</f>
        <v>0</v>
      </c>
      <c r="D161">
        <f>SUMIFS('Badania przemysłowe'!$I$20:$I$119,'Badania przemysłowe'!$D$20:$D$119,Wyliczenia!C$160,'Badania przemysłowe'!$C$20:$C$119,Wyliczenia!$B49)</f>
        <v>0</v>
      </c>
      <c r="E161">
        <f>SUMIFS('Badania przemysłowe'!$J$20:$J$119,'Badania przemysłowe'!$D$20:$D$119,Wyliczenia!C$160,'Badania przemysłowe'!$C$20:$C$119,Wyliczenia!$B49)</f>
        <v>0</v>
      </c>
      <c r="G161" t="str">
        <f>IF(SUMIFS('Badania przemysłowe'!$J$20:$J$119,'Badania przemysłowe'!$D$20:$D$119,Wyliczenia!C$160,'Badania przemysłowe'!$C$20:$C$119,Wyliczenia!$B161,'Badania przemysłowe'!$F$20:$F$119,Wyliczenia!G$48)=0,"",SUMIFS('Badania przemysłowe'!$J$20:$J$119,'Badania przemysłowe'!$D$20:$D$119,Wyliczenia!C$160,'Badania przemysłowe'!$C$20:$C$119,Wyliczenia!$B161,'Badania przemysłowe'!$F$20:$F$119,Wyliczenia!G$48))</f>
        <v/>
      </c>
      <c r="H161" t="str">
        <f>IF(SUMIFS('Badania przemysłowe'!$J$20:$J$119,'Badania przemysłowe'!$D$20:$D$119,Wyliczenia!C$160,'Badania przemysłowe'!$C$20:$C$119,Wyliczenia!$B161,'Badania przemysłowe'!$F$20:$F$119,Wyliczenia!H$48)=0,"",SUMIFS('Badania przemysłowe'!$J$20:$J$119,'Badania przemysłowe'!$D$20:$D$119,Wyliczenia!C$160,'Badania przemysłowe'!$C$20:$C$119,Wyliczenia!$B161,'Badania przemysłowe'!$F$20:$F$119,Wyliczenia!H$48))</f>
        <v/>
      </c>
      <c r="I161" t="str">
        <f>IF(SUMIFS('Badania przemysłowe'!$J$20:$J$119,'Badania przemysłowe'!$D$20:$D$119,Wyliczenia!C$160,'Badania przemysłowe'!$C$20:$C$119,Wyliczenia!$B161,'Badania przemysłowe'!$F$20:$F$119,Wyliczenia!I$48)=0,"",SUMIFS('Badania przemysłowe'!$J$20:$J$119,'Badania przemysłowe'!$D$20:$D$119,Wyliczenia!C$160,'Badania przemysłowe'!$C$20:$C$119,Wyliczenia!$B161,'Badania przemysłowe'!$F$20:$F$119,Wyliczenia!I$48))</f>
        <v/>
      </c>
    </row>
    <row r="162" spans="1:9">
      <c r="A162" s="256" t="s">
        <v>214</v>
      </c>
      <c r="B162" t="str">
        <f t="shared" si="35"/>
        <v>Usługi zewnętrzne - podwykonastwo</v>
      </c>
      <c r="C162">
        <f>SUMIFS('Badania przemysłowe'!$H$20:$H$119,'Badania przemysłowe'!$D$20:$D$119,Wyliczenia!C$160,'Badania przemysłowe'!$C$20:$C$119,Wyliczenia!$B50)</f>
        <v>0</v>
      </c>
      <c r="D162">
        <f>SUMIFS('Badania przemysłowe'!$I$20:$I$119,'Badania przemysłowe'!$D$20:$D$119,Wyliczenia!C$160,'Badania przemysłowe'!$C$20:$C$119,Wyliczenia!$B50)</f>
        <v>0</v>
      </c>
      <c r="E162">
        <f>SUMIFS('Badania przemysłowe'!$J$20:$J$119,'Badania przemysłowe'!$D$20:$D$119,Wyliczenia!C$160,'Badania przemysłowe'!$C$20:$C$119,Wyliczenia!$B50)</f>
        <v>0</v>
      </c>
      <c r="G162" t="str">
        <f>IF(SUMIFS('Badania przemysłowe'!$J$20:$J$119,'Badania przemysłowe'!$D$20:$D$119,Wyliczenia!C$160,'Badania przemysłowe'!$C$20:$C$119,Wyliczenia!$B162,'Badania przemysłowe'!$F$20:$F$119,Wyliczenia!G$48)=0,"",SUMIFS('Badania przemysłowe'!$J$20:$J$119,'Badania przemysłowe'!$D$20:$D$119,Wyliczenia!C$160,'Badania przemysłowe'!$C$20:$C$119,Wyliczenia!$B162,'Badania przemysłowe'!$F$20:$F$119,Wyliczenia!G$48))</f>
        <v/>
      </c>
      <c r="H162" t="str">
        <f>IF(SUMIFS('Badania przemysłowe'!$J$20:$J$119,'Badania przemysłowe'!$D$20:$D$119,Wyliczenia!C$160,'Badania przemysłowe'!$C$20:$C$119,Wyliczenia!$B162,'Badania przemysłowe'!$F$20:$F$119,Wyliczenia!H$48)=0,"",SUMIFS('Badania przemysłowe'!$J$20:$J$119,'Badania przemysłowe'!$D$20:$D$119,Wyliczenia!C$160,'Badania przemysłowe'!$C$20:$C$119,Wyliczenia!$B162,'Badania przemysłowe'!$F$20:$F$119,Wyliczenia!H$48))</f>
        <v/>
      </c>
      <c r="I162" t="str">
        <f>IF(SUMIFS('Badania przemysłowe'!$J$20:$J$119,'Badania przemysłowe'!$D$20:$D$119,Wyliczenia!C$160,'Badania przemysłowe'!$C$20:$C$119,Wyliczenia!$B162,'Badania przemysłowe'!$F$20:$F$119,Wyliczenia!I$48)=0,"",SUMIFS('Badania przemysłowe'!$J$20:$J$119,'Badania przemysłowe'!$D$20:$D$119,Wyliczenia!C$160,'Badania przemysłowe'!$C$20:$C$119,Wyliczenia!$B162,'Badania przemysłowe'!$F$20:$F$119,Wyliczenia!I$48))</f>
        <v/>
      </c>
    </row>
    <row r="163" spans="1:9">
      <c r="A163" s="256" t="s">
        <v>214</v>
      </c>
      <c r="B163" t="str">
        <f t="shared" si="35"/>
        <v>Usługi zewnętrzne - koszty operacyjne i dodatkowe koszty ogólne</v>
      </c>
      <c r="C163">
        <f>SUMIFS('Badania przemysłowe'!$H$20:$H$119,'Badania przemysłowe'!$D$20:$D$119,Wyliczenia!C$160,'Badania przemysłowe'!$C$20:$C$119,Wyliczenia!$B51)</f>
        <v>0</v>
      </c>
      <c r="D163">
        <f>SUMIFS('Badania przemysłowe'!$I$20:$I$119,'Badania przemysłowe'!$D$20:$D$119,Wyliczenia!C$160,'Badania przemysłowe'!$C$20:$C$119,Wyliczenia!$B51)</f>
        <v>0</v>
      </c>
      <c r="E163">
        <f>SUMIFS('Badania przemysłowe'!$J$20:$J$119,'Badania przemysłowe'!$D$20:$D$119,Wyliczenia!C$160,'Badania przemysłowe'!$C$20:$C$119,Wyliczenia!$B51)</f>
        <v>0</v>
      </c>
      <c r="G163" t="str">
        <f>IF(SUMIFS('Badania przemysłowe'!$J$20:$J$119,'Badania przemysłowe'!$D$20:$D$119,Wyliczenia!C$160,'Badania przemysłowe'!$C$20:$C$119,Wyliczenia!$B163,'Badania przemysłowe'!$F$20:$F$119,Wyliczenia!G$48)=0,"",SUMIFS('Badania przemysłowe'!$J$20:$J$119,'Badania przemysłowe'!$D$20:$D$119,Wyliczenia!C$160,'Badania przemysłowe'!$C$20:$C$119,Wyliczenia!$B163,'Badania przemysłowe'!$F$20:$F$119,Wyliczenia!G$48))</f>
        <v/>
      </c>
      <c r="H163" t="str">
        <f>IF(SUMIFS('Badania przemysłowe'!$J$20:$J$119,'Badania przemysłowe'!$D$20:$D$119,Wyliczenia!C$160,'Badania przemysłowe'!$C$20:$C$119,Wyliczenia!$B163,'Badania przemysłowe'!$F$20:$F$119,Wyliczenia!H$48)=0,"",SUMIFS('Badania przemysłowe'!$J$20:$J$119,'Badania przemysłowe'!$D$20:$D$119,Wyliczenia!C$160,'Badania przemysłowe'!$C$20:$C$119,Wyliczenia!$B163,'Badania przemysłowe'!$F$20:$F$119,Wyliczenia!H$48))</f>
        <v/>
      </c>
      <c r="I163" t="str">
        <f>IF(SUMIFS('Badania przemysłowe'!$J$20:$J$119,'Badania przemysłowe'!$D$20:$D$119,Wyliczenia!C$160,'Badania przemysłowe'!$C$20:$C$119,Wyliczenia!$B163,'Badania przemysłowe'!$F$20:$F$119,Wyliczenia!I$48)=0,"",SUMIFS('Badania przemysłowe'!$J$20:$J$119,'Badania przemysłowe'!$D$20:$D$119,Wyliczenia!C$160,'Badania przemysłowe'!$C$20:$C$119,Wyliczenia!$B163,'Badania przemysłowe'!$F$20:$F$119,Wyliczenia!I$48))</f>
        <v/>
      </c>
    </row>
    <row r="164" spans="1:9">
      <c r="A164" s="256" t="s">
        <v>214</v>
      </c>
      <c r="B164" t="str">
        <f t="shared" si="35"/>
        <v>Amortyzacja - aparatura i sprzęt</v>
      </c>
      <c r="C164">
        <f>SUMIFS('Badania przemysłowe'!$H$20:$H$119,'Badania przemysłowe'!$D$20:$D$119,Wyliczenia!C$160,'Badania przemysłowe'!$C$20:$C$119,Wyliczenia!$B52)</f>
        <v>0</v>
      </c>
      <c r="D164">
        <f>SUMIFS('Badania przemysłowe'!$I$20:$I$119,'Badania przemysłowe'!$D$20:$D$119,Wyliczenia!C$160,'Badania przemysłowe'!$C$20:$C$119,Wyliczenia!$B52)</f>
        <v>0</v>
      </c>
      <c r="E164">
        <f>SUMIFS('Badania przemysłowe'!$J$20:$J$119,'Badania przemysłowe'!$D$20:$D$119,Wyliczenia!C$160,'Badania przemysłowe'!$C$20:$C$119,Wyliczenia!$B52)</f>
        <v>0</v>
      </c>
      <c r="G164" t="str">
        <f>IF(SUMIFS('Badania przemysłowe'!$J$20:$J$119,'Badania przemysłowe'!$D$20:$D$119,Wyliczenia!C$160,'Badania przemysłowe'!$C$20:$C$119,Wyliczenia!$B164,'Badania przemysłowe'!$F$20:$F$119,Wyliczenia!G$48)=0,"",SUMIFS('Badania przemysłowe'!$J$20:$J$119,'Badania przemysłowe'!$D$20:$D$119,Wyliczenia!C$160,'Badania przemysłowe'!$C$20:$C$119,Wyliczenia!$B164,'Badania przemysłowe'!$F$20:$F$119,Wyliczenia!G$48))</f>
        <v/>
      </c>
      <c r="H164" t="str">
        <f>IF(SUMIFS('Badania przemysłowe'!$J$20:$J$119,'Badania przemysłowe'!$D$20:$D$119,Wyliczenia!C$160,'Badania przemysłowe'!$C$20:$C$119,Wyliczenia!$B164,'Badania przemysłowe'!$F$20:$F$119,Wyliczenia!H$48)=0,"",SUMIFS('Badania przemysłowe'!$J$20:$J$119,'Badania przemysłowe'!$D$20:$D$119,Wyliczenia!C$160,'Badania przemysłowe'!$C$20:$C$119,Wyliczenia!$B164,'Badania przemysłowe'!$F$20:$F$119,Wyliczenia!H$48))</f>
        <v/>
      </c>
      <c r="I164" t="str">
        <f>IF(SUMIFS('Badania przemysłowe'!$J$20:$J$119,'Badania przemysłowe'!$D$20:$D$119,Wyliczenia!C$160,'Badania przemysłowe'!$C$20:$C$119,Wyliczenia!$B164,'Badania przemysłowe'!$F$20:$F$119,Wyliczenia!I$48)=0,"",SUMIFS('Badania przemysłowe'!$J$20:$J$119,'Badania przemysłowe'!$D$20:$D$119,Wyliczenia!C$160,'Badania przemysłowe'!$C$20:$C$119,Wyliczenia!$B164,'Badania przemysłowe'!$F$20:$F$119,Wyliczenia!I$48))</f>
        <v/>
      </c>
    </row>
    <row r="165" spans="1:9">
      <c r="A165" s="256" t="s">
        <v>214</v>
      </c>
      <c r="B165" t="str">
        <f t="shared" si="35"/>
        <v>Amortyzacja - budynki</v>
      </c>
      <c r="C165">
        <f>SUMIFS('Badania przemysłowe'!$H$20:$H$119,'Badania przemysłowe'!$D$20:$D$119,Wyliczenia!C$160,'Badania przemysłowe'!$C$20:$C$119,Wyliczenia!$B53)</f>
        <v>0</v>
      </c>
      <c r="D165">
        <f>SUMIFS('Badania przemysłowe'!$I$20:$I$119,'Badania przemysłowe'!$D$20:$D$119,Wyliczenia!C$160,'Badania przemysłowe'!$C$20:$C$119,Wyliczenia!$B53)</f>
        <v>0</v>
      </c>
      <c r="E165">
        <f>SUMIFS('Badania przemysłowe'!$J$20:$J$119,'Badania przemysłowe'!$D$20:$D$119,Wyliczenia!C$160,'Badania przemysłowe'!$C$20:$C$119,Wyliczenia!$B53)</f>
        <v>0</v>
      </c>
      <c r="G165" t="str">
        <f>IF(SUMIFS('Badania przemysłowe'!$J$20:$J$119,'Badania przemysłowe'!$D$20:$D$119,Wyliczenia!C$160,'Badania przemysłowe'!$C$20:$C$119,Wyliczenia!$B165,'Badania przemysłowe'!$F$20:$F$119,Wyliczenia!G$48)=0,"",SUMIFS('Badania przemysłowe'!$J$20:$J$119,'Badania przemysłowe'!$D$20:$D$119,Wyliczenia!C$160,'Badania przemysłowe'!$C$20:$C$119,Wyliczenia!$B165,'Badania przemysłowe'!$F$20:$F$119,Wyliczenia!G$48))</f>
        <v/>
      </c>
      <c r="H165" t="str">
        <f>IF(SUMIFS('Badania przemysłowe'!$J$20:$J$119,'Badania przemysłowe'!$D$20:$D$119,Wyliczenia!C$160,'Badania przemysłowe'!$C$20:$C$119,Wyliczenia!$B165,'Badania przemysłowe'!$F$20:$F$119,Wyliczenia!H$48)=0,"",SUMIFS('Badania przemysłowe'!$J$20:$J$119,'Badania przemysłowe'!$D$20:$D$119,Wyliczenia!C$160,'Badania przemysłowe'!$C$20:$C$119,Wyliczenia!$B165,'Badania przemysłowe'!$F$20:$F$119,Wyliczenia!H$48))</f>
        <v/>
      </c>
      <c r="I165" t="str">
        <f>IF(SUMIFS('Badania przemysłowe'!$J$20:$J$119,'Badania przemysłowe'!$D$20:$D$119,Wyliczenia!C$160,'Badania przemysłowe'!$C$20:$C$119,Wyliczenia!$B165,'Badania przemysłowe'!$F$20:$F$119,Wyliczenia!I$48)=0,"",SUMIFS('Badania przemysłowe'!$J$20:$J$119,'Badania przemysłowe'!$D$20:$D$119,Wyliczenia!C$160,'Badania przemysłowe'!$C$20:$C$119,Wyliczenia!$B165,'Badania przemysłowe'!$F$20:$F$119,Wyliczenia!I$48))</f>
        <v/>
      </c>
    </row>
    <row r="166" spans="1:9">
      <c r="A166" s="256" t="str">
        <f t="shared" ref="A166:A174" si="36">A145</f>
        <v>Badania przemysłowe</v>
      </c>
      <c r="B166" t="str">
        <f t="shared" si="35"/>
        <v>Wartości niematerialne i prawne dla B+R</v>
      </c>
      <c r="C166">
        <f>SUMIFS('Badania przemysłowe'!$H$20:$H$119,'Badania przemysłowe'!$D$20:$D$119,Wyliczenia!C$160,'Badania przemysłowe'!$C$20:$C$119,Wyliczenia!$B54)</f>
        <v>0</v>
      </c>
      <c r="D166">
        <f>SUMIFS('Badania przemysłowe'!$I$20:$I$119,'Badania przemysłowe'!$D$20:$D$119,Wyliczenia!C$160,'Badania przemysłowe'!$C$20:$C$119,Wyliczenia!$B54)</f>
        <v>0</v>
      </c>
      <c r="E166">
        <f>SUMIFS('Badania przemysłowe'!$J$20:$J$119,'Badania przemysłowe'!$D$20:$D$119,Wyliczenia!C$160,'Badania przemysłowe'!$C$20:$C$119,Wyliczenia!$B54)</f>
        <v>0</v>
      </c>
      <c r="G166" t="str">
        <f>IF(SUMIFS('Badania przemysłowe'!$J$20:$J$119,'Badania przemysłowe'!$D$20:$D$119,Wyliczenia!C$160,'Badania przemysłowe'!$C$20:$C$119,Wyliczenia!$B166,'Badania przemysłowe'!$F$20:$F$119,Wyliczenia!G$48)=0,"",SUMIFS('Badania przemysłowe'!$J$20:$J$119,'Badania przemysłowe'!$D$20:$D$119,Wyliczenia!C$160,'Badania przemysłowe'!$C$20:$C$119,Wyliczenia!$B166,'Badania przemysłowe'!$F$20:$F$119,Wyliczenia!G$48))</f>
        <v/>
      </c>
      <c r="H166" t="str">
        <f>IF(SUMIFS('Badania przemysłowe'!$J$20:$J$119,'Badania przemysłowe'!$D$20:$D$119,Wyliczenia!C$160,'Badania przemysłowe'!$C$20:$C$119,Wyliczenia!$B166,'Badania przemysłowe'!$F$20:$F$119,Wyliczenia!H$48)=0,"",SUMIFS('Badania przemysłowe'!$J$20:$J$119,'Badania przemysłowe'!$D$20:$D$119,Wyliczenia!C$160,'Badania przemysłowe'!$C$20:$C$119,Wyliczenia!$B166,'Badania przemysłowe'!$F$20:$F$119,Wyliczenia!H$48))</f>
        <v/>
      </c>
      <c r="I166" t="str">
        <f>IF(SUMIFS('Badania przemysłowe'!$J$20:$J$119,'Badania przemysłowe'!$D$20:$D$119,Wyliczenia!C$160,'Badania przemysłowe'!$C$20:$C$119,Wyliczenia!$B166,'Badania przemysłowe'!$F$20:$F$119,Wyliczenia!I$48)=0,"",SUMIFS('Badania przemysłowe'!$J$20:$J$119,'Badania przemysłowe'!$D$20:$D$119,Wyliczenia!C$160,'Badania przemysłowe'!$C$20:$C$119,Wyliczenia!$B166,'Badania przemysłowe'!$F$20:$F$119,Wyliczenia!I$48))</f>
        <v/>
      </c>
    </row>
    <row r="167" spans="1:9">
      <c r="A167" t="str">
        <f t="shared" si="36"/>
        <v>Prace rozwojowe</v>
      </c>
      <c r="B167" t="str">
        <f t="shared" si="35"/>
        <v>Personel projektu</v>
      </c>
      <c r="C167">
        <f>SUMIFS('Prace rozwojowe'!$H$20:$H$119,'Prace rozwojowe'!$D$20:$D$119,Wyliczenia!C$160,'Prace rozwojowe'!$C$20:$C$119,Wyliczenia!$B167)</f>
        <v>0</v>
      </c>
      <c r="D167">
        <f>SUMIFS('Prace rozwojowe'!$I$20:$I$119,'Prace rozwojowe'!$D$20:$D$119,Wyliczenia!C$160,'Prace rozwojowe'!$C$20:$C$119,Wyliczenia!$B167)</f>
        <v>0</v>
      </c>
      <c r="E167">
        <f>SUMIFS('Prace rozwojowe'!$J$20:$J$119,'Prace rozwojowe'!$D$20:$D$119,Wyliczenia!C$160,'Prace rozwojowe'!$C$20:$C$119,Wyliczenia!$B167)</f>
        <v>0</v>
      </c>
      <c r="G167" t="str">
        <f>IF(SUMIFS('Prace rozwojowe'!$J$20:$J$119,'Prace rozwojowe'!$D$20:$D$119,Wyliczenia!C$160,'Prace rozwojowe'!$C$20:$C$119,Wyliczenia!$B167,'Prace rozwojowe'!$F$20:$F$119,Wyliczenia!G$48)=0,"",SUMIFS('Prace rozwojowe'!$J$20:$J$119,'Prace rozwojowe'!$D$20:$D$119,Wyliczenia!C$160,'Prace rozwojowe'!$C$20:$C$119,Wyliczenia!$B167,'Prace rozwojowe'!$F$20:$F$119,Wyliczenia!G$48))</f>
        <v/>
      </c>
      <c r="H167" t="str">
        <f>IF(SUMIFS('Prace rozwojowe'!$J$20:$J$119,'Prace rozwojowe'!$D$20:$D$119,Wyliczenia!C$160,'Prace rozwojowe'!$C$20:$C$119,Wyliczenia!$B167,'Prace rozwojowe'!$F$20:$F$119,Wyliczenia!H$48)=0,"",SUMIFS('Prace rozwojowe'!$J$20:$J$119,'Prace rozwojowe'!$D$20:$D$119,Wyliczenia!C$160,'Prace rozwojowe'!$C$20:$C$119,Wyliczenia!$B167,'Prace rozwojowe'!$F$20:$F$119,Wyliczenia!H$48))</f>
        <v/>
      </c>
      <c r="I167" t="str">
        <f>IF(SUMIFS('Prace rozwojowe'!$J$20:$J$119,'Prace rozwojowe'!$D$20:$D$119,Wyliczenia!C$160,'Prace rozwojowe'!$C$20:$C$119,Wyliczenia!$B167,'Prace rozwojowe'!$F$20:$F$119,Wyliczenia!I$48)=0,"",SUMIFS('Prace rozwojowe'!$J$20:$J$119,'Prace rozwojowe'!$D$20:$D$119,Wyliczenia!C$160,'Prace rozwojowe'!$C$20:$C$119,Wyliczenia!$B167,'Prace rozwojowe'!$F$20:$F$119,Wyliczenia!I$48))</f>
        <v/>
      </c>
    </row>
    <row r="168" spans="1:9">
      <c r="A168" t="str">
        <f t="shared" si="36"/>
        <v>Prace rozwojowe</v>
      </c>
      <c r="B168" t="str">
        <f t="shared" si="35"/>
        <v>Usługi zewnętrzne - podwykonastwo</v>
      </c>
      <c r="C168">
        <f>SUMIFS('Prace rozwojowe'!$H$20:$H$119,'Prace rozwojowe'!$D$20:$D$119,Wyliczenia!C$160,'Prace rozwojowe'!$C$20:$C$119,Wyliczenia!$B168)</f>
        <v>0</v>
      </c>
      <c r="D168">
        <f>SUMIFS('Prace rozwojowe'!$I$20:$I$119,'Prace rozwojowe'!$D$20:$D$119,Wyliczenia!D$160,'Prace rozwojowe'!$C$20:$C$119,Wyliczenia!$B168)</f>
        <v>0</v>
      </c>
      <c r="E168">
        <f>SUMIFS('Prace rozwojowe'!$J$20:$J$119,'Prace rozwojowe'!$D$20:$D$119,Wyliczenia!C$160,'Prace rozwojowe'!$C$20:$C$119,Wyliczenia!$B168)</f>
        <v>0</v>
      </c>
      <c r="G168" t="str">
        <f>IF(SUMIFS('Prace rozwojowe'!$J$20:$J$119,'Prace rozwojowe'!$D$20:$D$119,Wyliczenia!C$160,'Prace rozwojowe'!$C$20:$C$119,Wyliczenia!$B168,'Prace rozwojowe'!$F$20:$F$119,Wyliczenia!G$48)=0,"",SUMIFS('Prace rozwojowe'!$J$20:$J$119,'Prace rozwojowe'!$D$20:$D$119,Wyliczenia!C$160,'Prace rozwojowe'!$C$20:$C$119,Wyliczenia!$B168,'Prace rozwojowe'!$F$20:$F$119,Wyliczenia!G$48))</f>
        <v/>
      </c>
      <c r="H168" t="str">
        <f>IF(SUMIFS('Prace rozwojowe'!$J$20:$J$119,'Prace rozwojowe'!$D$20:$D$119,Wyliczenia!C$160,'Prace rozwojowe'!$C$20:$C$119,Wyliczenia!$B168,'Prace rozwojowe'!$F$20:$F$119,Wyliczenia!H$48)=0,"",SUMIFS('Prace rozwojowe'!$J$20:$J$119,'Prace rozwojowe'!$D$20:$D$119,Wyliczenia!C$160,'Prace rozwojowe'!$C$20:$C$119,Wyliczenia!$B168,'Prace rozwojowe'!$F$20:$F$119,Wyliczenia!H$48))</f>
        <v/>
      </c>
      <c r="I168" t="str">
        <f>IF(SUMIFS('Prace rozwojowe'!$J$20:$J$119,'Prace rozwojowe'!$D$20:$D$119,Wyliczenia!C$160,'Prace rozwojowe'!$C$20:$C$119,Wyliczenia!$B168,'Prace rozwojowe'!$F$20:$F$119,Wyliczenia!I$48)=0,"",SUMIFS('Prace rozwojowe'!$J$20:$J$119,'Prace rozwojowe'!$D$20:$D$119,Wyliczenia!C$160,'Prace rozwojowe'!$C$20:$C$119,Wyliczenia!$B168,'Prace rozwojowe'!$F$20:$F$119,Wyliczenia!I$48))</f>
        <v/>
      </c>
    </row>
    <row r="169" spans="1:9">
      <c r="A169" t="str">
        <f t="shared" si="36"/>
        <v>Prace rozwojowe</v>
      </c>
      <c r="B169" t="str">
        <f t="shared" si="35"/>
        <v>Usługi zewnętrzne - koszty operacyjne i dodatkowe koszty ogólne</v>
      </c>
      <c r="C169">
        <f>SUMIFS('Prace rozwojowe'!$H$20:$H$119,'Prace rozwojowe'!$D$20:$D$119,Wyliczenia!C$160,'Prace rozwojowe'!$C$20:$C$119,Wyliczenia!$B169)</f>
        <v>0</v>
      </c>
      <c r="D169">
        <f>SUMIFS('Prace rozwojowe'!$I$20:$I$119,'Prace rozwojowe'!$D$20:$D$119,Wyliczenia!D$160,'Prace rozwojowe'!$C$20:$C$119,Wyliczenia!$B169)</f>
        <v>0</v>
      </c>
      <c r="E169">
        <f>SUMIFS('Prace rozwojowe'!$J$20:$J$119,'Prace rozwojowe'!$D$20:$D$119,Wyliczenia!C$160,'Prace rozwojowe'!$C$20:$C$119,Wyliczenia!$B169)</f>
        <v>0</v>
      </c>
      <c r="G169" t="str">
        <f>IF(SUMIFS('Prace rozwojowe'!$J$20:$J$119,'Prace rozwojowe'!$D$20:$D$119,Wyliczenia!C$160,'Prace rozwojowe'!$C$20:$C$119,Wyliczenia!$B169,'Prace rozwojowe'!$F$20:$F$119,Wyliczenia!G$48)=0,"",SUMIFS('Prace rozwojowe'!$J$20:$J$119,'Prace rozwojowe'!$D$20:$D$119,Wyliczenia!C$160,'Prace rozwojowe'!$C$20:$C$119,Wyliczenia!$B169,'Prace rozwojowe'!$F$20:$F$119,Wyliczenia!G$48))</f>
        <v/>
      </c>
      <c r="H169" t="str">
        <f>IF(SUMIFS('Prace rozwojowe'!$J$20:$J$119,'Prace rozwojowe'!$D$20:$D$119,Wyliczenia!C$160,'Prace rozwojowe'!$C$20:$C$119,Wyliczenia!$B169,'Prace rozwojowe'!$F$20:$F$119,Wyliczenia!H$48)=0,"",SUMIFS('Prace rozwojowe'!$J$20:$J$119,'Prace rozwojowe'!$D$20:$D$119,Wyliczenia!C$160,'Prace rozwojowe'!$C$20:$C$119,Wyliczenia!$B169,'Prace rozwojowe'!$F$20:$F$119,Wyliczenia!H$48))</f>
        <v/>
      </c>
      <c r="I169" t="str">
        <f>IF(SUMIFS('Prace rozwojowe'!$J$20:$J$119,'Prace rozwojowe'!$D$20:$D$119,Wyliczenia!C$160,'Prace rozwojowe'!$C$20:$C$119,Wyliczenia!$B169,'Prace rozwojowe'!$F$20:$F$119,Wyliczenia!I$48)=0,"",SUMIFS('Prace rozwojowe'!$J$20:$J$119,'Prace rozwojowe'!$D$20:$D$119,Wyliczenia!C$160,'Prace rozwojowe'!$C$20:$C$119,Wyliczenia!$B169,'Prace rozwojowe'!$F$20:$F$119,Wyliczenia!I$48))</f>
        <v/>
      </c>
    </row>
    <row r="170" spans="1:9">
      <c r="A170" t="str">
        <f t="shared" si="36"/>
        <v>Prace rozwojowe</v>
      </c>
      <c r="B170" t="str">
        <f t="shared" si="35"/>
        <v>Amortyzacja - aparatura i sprzęt</v>
      </c>
      <c r="C170">
        <f>SUMIFS('Prace rozwojowe'!$H$20:$H$119,'Prace rozwojowe'!$D$20:$D$119,Wyliczenia!C$160,'Prace rozwojowe'!$C$20:$C$119,Wyliczenia!$B170)</f>
        <v>0</v>
      </c>
      <c r="D170">
        <f>SUMIFS('Prace rozwojowe'!$I$20:$I$119,'Prace rozwojowe'!$D$20:$D$119,Wyliczenia!D$160,'Prace rozwojowe'!$C$20:$C$119,Wyliczenia!$B170)</f>
        <v>0</v>
      </c>
      <c r="E170">
        <f>SUMIFS('Prace rozwojowe'!$J$20:$J$119,'Prace rozwojowe'!$D$20:$D$119,Wyliczenia!C$160,'Prace rozwojowe'!$C$20:$C$119,Wyliczenia!$B170)</f>
        <v>0</v>
      </c>
      <c r="G170" t="str">
        <f>IF(SUMIFS('Prace rozwojowe'!$J$20:$J$119,'Prace rozwojowe'!$D$20:$D$119,Wyliczenia!C$160,'Prace rozwojowe'!$C$20:$C$119,Wyliczenia!$B170,'Prace rozwojowe'!$F$20:$F$119,Wyliczenia!G$48)=0,"",SUMIFS('Prace rozwojowe'!$J$20:$J$119,'Prace rozwojowe'!$D$20:$D$119,Wyliczenia!C$160,'Prace rozwojowe'!$C$20:$C$119,Wyliczenia!$B170,'Prace rozwojowe'!$F$20:$F$119,Wyliczenia!G$48))</f>
        <v/>
      </c>
      <c r="H170" t="str">
        <f>IF(SUMIFS('Prace rozwojowe'!$J$20:$J$119,'Prace rozwojowe'!$D$20:$D$119,Wyliczenia!C$160,'Prace rozwojowe'!$C$20:$C$119,Wyliczenia!$B170,'Prace rozwojowe'!$F$20:$F$119,Wyliczenia!H$48)=0,"",SUMIFS('Prace rozwojowe'!$J$20:$J$119,'Prace rozwojowe'!$D$20:$D$119,Wyliczenia!C$160,'Prace rozwojowe'!$C$20:$C$119,Wyliczenia!$B170,'Prace rozwojowe'!$F$20:$F$119,Wyliczenia!H$48))</f>
        <v/>
      </c>
      <c r="I170" t="str">
        <f>IF(SUMIFS('Prace rozwojowe'!$J$20:$J$119,'Prace rozwojowe'!$D$20:$D$119,Wyliczenia!C$160,'Prace rozwojowe'!$C$20:$C$119,Wyliczenia!$B170,'Prace rozwojowe'!$F$20:$F$119,Wyliczenia!I$48)=0,"",SUMIFS('Prace rozwojowe'!$J$20:$J$119,'Prace rozwojowe'!$D$20:$D$119,Wyliczenia!C$160,'Prace rozwojowe'!$C$20:$C$119,Wyliczenia!$B170,'Prace rozwojowe'!$F$20:$F$119,Wyliczenia!I$48))</f>
        <v/>
      </c>
    </row>
    <row r="171" spans="1:9">
      <c r="A171" t="str">
        <f t="shared" si="36"/>
        <v>Prace rozwojowe</v>
      </c>
      <c r="B171" t="str">
        <f t="shared" si="35"/>
        <v>Amortyzacja - budynki</v>
      </c>
      <c r="C171">
        <f>SUMIFS('Prace rozwojowe'!$H$20:$H$119,'Prace rozwojowe'!$D$20:$D$119,Wyliczenia!C$160,'Prace rozwojowe'!$C$20:$C$119,Wyliczenia!$B171)</f>
        <v>0</v>
      </c>
      <c r="D171">
        <f>SUMIFS('Prace rozwojowe'!$I$20:$I$119,'Prace rozwojowe'!$D$20:$D$119,Wyliczenia!D$160,'Prace rozwojowe'!$C$20:$C$119,Wyliczenia!$B171)</f>
        <v>0</v>
      </c>
      <c r="E171">
        <f>SUMIFS('Prace rozwojowe'!$J$20:$J$119,'Prace rozwojowe'!$D$20:$D$119,Wyliczenia!C$160,'Prace rozwojowe'!$C$20:$C$119,Wyliczenia!$B171)</f>
        <v>0</v>
      </c>
      <c r="G171" t="str">
        <f>IF(SUMIFS('Prace rozwojowe'!$J$20:$J$119,'Prace rozwojowe'!$D$20:$D$119,Wyliczenia!C$160,'Prace rozwojowe'!$C$20:$C$119,Wyliczenia!$B171,'Prace rozwojowe'!$F$20:$F$119,Wyliczenia!G$48)=0,"",SUMIFS('Prace rozwojowe'!$J$20:$J$119,'Prace rozwojowe'!$D$20:$D$119,Wyliczenia!C$160,'Prace rozwojowe'!$C$20:$C$119,Wyliczenia!$B171,'Prace rozwojowe'!$F$20:$F$119,Wyliczenia!G$48))</f>
        <v/>
      </c>
      <c r="H171" t="str">
        <f>IF(SUMIFS('Prace rozwojowe'!$J$20:$J$119,'Prace rozwojowe'!$D$20:$D$119,Wyliczenia!C$160,'Prace rozwojowe'!$C$20:$C$119,Wyliczenia!$B171,'Prace rozwojowe'!$F$20:$F$119,Wyliczenia!H$48)=0,"",SUMIFS('Prace rozwojowe'!$J$20:$J$119,'Prace rozwojowe'!$D$20:$D$119,Wyliczenia!C$160,'Prace rozwojowe'!$C$20:$C$119,Wyliczenia!$B171,'Prace rozwojowe'!$F$20:$F$119,Wyliczenia!H$48))</f>
        <v/>
      </c>
      <c r="I171" t="str">
        <f>IF(SUMIFS('Prace rozwojowe'!$J$20:$J$119,'Prace rozwojowe'!$D$20:$D$119,Wyliczenia!C$160,'Prace rozwojowe'!$C$20:$C$119,Wyliczenia!$B171,'Prace rozwojowe'!$F$20:$F$119,Wyliczenia!I$48)=0,"",SUMIFS('Prace rozwojowe'!$J$20:$J$119,'Prace rozwojowe'!$D$20:$D$119,Wyliczenia!C$160,'Prace rozwojowe'!$C$20:$C$119,Wyliczenia!$B171,'Prace rozwojowe'!$F$20:$F$119,Wyliczenia!I$48))</f>
        <v/>
      </c>
    </row>
    <row r="172" spans="1:9">
      <c r="A172" t="str">
        <f t="shared" si="36"/>
        <v>Prace rozwojowe</v>
      </c>
      <c r="B172" t="str">
        <f t="shared" si="35"/>
        <v>Wartości niematerialne i prawne dla B+R</v>
      </c>
      <c r="C172">
        <f>SUMIFS('Prace rozwojowe'!$H$20:$H$119,'Prace rozwojowe'!$D$20:$D$119,Wyliczenia!C$160,'Prace rozwojowe'!$C$20:$C$119,Wyliczenia!$B172)</f>
        <v>0</v>
      </c>
      <c r="D172">
        <f>SUMIFS('Prace rozwojowe'!$I$20:$I$119,'Prace rozwojowe'!$D$20:$D$119,Wyliczenia!D$160,'Prace rozwojowe'!$C$20:$C$119,Wyliczenia!$B172)</f>
        <v>0</v>
      </c>
      <c r="E172">
        <f>SUMIFS('Prace rozwojowe'!$J$20:$J$119,'Prace rozwojowe'!$D$20:$D$119,Wyliczenia!C$160,'Prace rozwojowe'!$C$20:$C$119,Wyliczenia!$B172)</f>
        <v>0</v>
      </c>
      <c r="G172" t="str">
        <f>IF(SUMIFS('Prace rozwojowe'!$J$20:$J$119,'Prace rozwojowe'!$D$20:$D$119,Wyliczenia!C$160,'Prace rozwojowe'!$C$20:$C$119,Wyliczenia!$B172,'Prace rozwojowe'!$F$20:$F$119,Wyliczenia!G$48)=0,"",SUMIFS('Prace rozwojowe'!$J$20:$J$119,'Prace rozwojowe'!$D$20:$D$119,Wyliczenia!C$160,'Prace rozwojowe'!$C$20:$C$119,Wyliczenia!$B172,'Prace rozwojowe'!$F$20:$F$119,Wyliczenia!G$48))</f>
        <v/>
      </c>
      <c r="H172" t="str">
        <f>IF(SUMIFS('Prace rozwojowe'!$J$20:$J$119,'Prace rozwojowe'!$D$20:$D$119,Wyliczenia!C$160,'Prace rozwojowe'!$C$20:$C$119,Wyliczenia!$B172,'Prace rozwojowe'!$F$20:$F$119,Wyliczenia!H$48)=0,"",SUMIFS('Prace rozwojowe'!$J$20:$J$119,'Prace rozwojowe'!$D$20:$D$119,Wyliczenia!C$160,'Prace rozwojowe'!$C$20:$C$119,Wyliczenia!$B172,'Prace rozwojowe'!$F$20:$F$119,Wyliczenia!H$48))</f>
        <v/>
      </c>
      <c r="I172" t="str">
        <f>IF(SUMIFS('Prace rozwojowe'!$J$20:$J$119,'Prace rozwojowe'!$D$20:$D$119,Wyliczenia!C$160,'Prace rozwojowe'!$C$20:$C$119,Wyliczenia!$B172,'Prace rozwojowe'!$F$20:$F$119,Wyliczenia!I$48)=0,"",SUMIFS('Prace rozwojowe'!$J$20:$J$119,'Prace rozwojowe'!$D$20:$D$119,Wyliczenia!C$160,'Prace rozwojowe'!$C$20:$C$119,Wyliczenia!$B172,'Prace rozwojowe'!$F$20:$F$119,Wyliczenia!I$48))</f>
        <v/>
      </c>
    </row>
    <row r="173" spans="1:9">
      <c r="A173" t="str">
        <f t="shared" si="36"/>
        <v>Infrastruktura B+R</v>
      </c>
      <c r="B173" t="str">
        <f t="shared" si="35"/>
        <v>Środki trwałe/Dostawy</v>
      </c>
      <c r="C173">
        <f>SUMIFS('Infrastruktura B+R'!$H$18:$H$117,'Infrastruktura B+R'!$D$18:$D$117,Wyliczenia!C$160,'Infrastruktura B+R'!$C$18:$C$117,Wyliczenia!$B173)</f>
        <v>0</v>
      </c>
      <c r="D173">
        <f>SUMIFS('Infrastruktura B+R'!$I$18:$I$117,'Infrastruktura B+R'!$D$18:$D$117,Wyliczenia!D$160,'Infrastruktura B+R'!$C$18:$C$117,Wyliczenia!$B173)</f>
        <v>0</v>
      </c>
      <c r="E173">
        <f>SUMIFS('Infrastruktura B+R'!$J$18:$J$117,'Infrastruktura B+R'!$D$18:$D$117,Wyliczenia!C$160,'Infrastruktura B+R'!$C$18:$C$117,Wyliczenia!$B173)</f>
        <v>0</v>
      </c>
      <c r="G173" t="str">
        <f>IF(SUMIFS('Infrastruktura B+R'!$J$18:$J$117,'Infrastruktura B+R'!$D$18:$D$117,Wyliczenia!C$160,'Infrastruktura B+R'!$C$18:$C$117,Wyliczenia!$B173,'Infrastruktura B+R'!$F$18:$F$117,Wyliczenia!G$48)=0,"",SUMIFS('Infrastruktura B+R'!$J$18:$J$117,'Infrastruktura B+R'!$D$18:$D$117,Wyliczenia!C$160,'Infrastruktura B+R'!$C$18:$C$117,Wyliczenia!$B173,'Infrastruktura B+R'!$F$18:$F$117,Wyliczenia!G$48))</f>
        <v/>
      </c>
      <c r="H173" t="str">
        <f>IF(SUMIFS('Infrastruktura B+R'!$J$18:$J$117,'Infrastruktura B+R'!$D$18:$D$117,Wyliczenia!C$160,'Infrastruktura B+R'!$C$18:$C$117,Wyliczenia!$B173,'Infrastruktura B+R'!$F$18:$F$117,Wyliczenia!H$48)=0,"",SUMIFS('Infrastruktura B+R'!$J$18:$J$117,'Infrastruktura B+R'!$D$18:$D$117,Wyliczenia!C$160,'Infrastruktura B+R'!$C$18:$C$117,Wyliczenia!$B173,'Infrastruktura B+R'!$F$18:$F$117,Wyliczenia!H$48))</f>
        <v/>
      </c>
      <c r="I173" t="str">
        <f>IF(SUMIFS('Infrastruktura B+R'!$J$18:$J$117,'Infrastruktura B+R'!$D$18:$D$117,Wyliczenia!C$160,'Infrastruktura B+R'!$C$18:$C$117,Wyliczenia!$B173,'Infrastruktura B+R'!$F$18:$F$117,Wyliczenia!I$48)=0,"",SUMIFS('Infrastruktura B+R'!$J$18:$J$117,'Infrastruktura B+R'!$D$18:$D$117,Wyliczenia!C$160,'Infrastruktura B+R'!$C$18:$C$117,Wyliczenia!$B173,'Infrastruktura B+R'!$F$18:$F$117,Wyliczenia!I$48))</f>
        <v/>
      </c>
    </row>
    <row r="174" spans="1:9">
      <c r="A174" t="str">
        <f t="shared" si="36"/>
        <v>Infrastruktura B+R</v>
      </c>
      <c r="B174" t="str">
        <f t="shared" si="35"/>
        <v>Wartości niematerialne i prawne</v>
      </c>
      <c r="C174">
        <f>SUMIFS('Infrastruktura B+R'!$H$18:$H$117,'Infrastruktura B+R'!$D$18:$D$117,Wyliczenia!C$160,'Infrastruktura B+R'!$C$18:$C$117,Wyliczenia!$B174)</f>
        <v>0</v>
      </c>
      <c r="D174">
        <f>SUMIFS('Infrastruktura B+R'!$I$18:$I$117,'Infrastruktura B+R'!$D$18:$D$117,Wyliczenia!D$160,'Infrastruktura B+R'!$C$18:$C$117,Wyliczenia!$B174)</f>
        <v>0</v>
      </c>
      <c r="E174">
        <f>SUMIFS('Infrastruktura B+R'!$J$18:$J$117,'Infrastruktura B+R'!$D$18:$D$117,Wyliczenia!C$160,'Infrastruktura B+R'!$C$18:$C$117,Wyliczenia!$B174)</f>
        <v>0</v>
      </c>
      <c r="G174" t="str">
        <f>IF(SUMIFS('Infrastruktura B+R'!$J$18:$J$117,'Infrastruktura B+R'!$D$18:$D$117,Wyliczenia!C$160,'Infrastruktura B+R'!$C$18:$C$117,Wyliczenia!$B174,'Infrastruktura B+R'!$F$18:$F$117,Wyliczenia!G$48)=0,"",SUMIFS('Infrastruktura B+R'!$J$18:$J$117,'Infrastruktura B+R'!$D$18:$D$117,Wyliczenia!C$160,'Infrastruktura B+R'!$C$18:$C$117,Wyliczenia!$B174,'Infrastruktura B+R'!$F$18:$F$117,Wyliczenia!G$48))</f>
        <v/>
      </c>
      <c r="H174" t="str">
        <f>IF(SUMIFS('Infrastruktura B+R'!$J$18:$J$117,'Infrastruktura B+R'!$D$18:$D$117,Wyliczenia!C$160,'Infrastruktura B+R'!$C$18:$C$117,Wyliczenia!$B174,'Infrastruktura B+R'!$F$18:$F$117,Wyliczenia!H$48)=0,"",SUMIFS('Infrastruktura B+R'!$J$18:$J$117,'Infrastruktura B+R'!$D$18:$D$117,Wyliczenia!C$160,'Infrastruktura B+R'!$C$18:$C$117,Wyliczenia!$B174,'Infrastruktura B+R'!$F$18:$F$117,Wyliczenia!H$48))</f>
        <v/>
      </c>
      <c r="I174" t="str">
        <f>IF(SUMIFS('Infrastruktura B+R'!$J$18:$J$117,'Infrastruktura B+R'!$D$18:$D$117,Wyliczenia!C$160,'Infrastruktura B+R'!$C$18:$C$117,Wyliczenia!$B174,'Infrastruktura B+R'!$F$18:$F$117,Wyliczenia!I$48)=0,"",SUMIFS('Infrastruktura B+R'!$J$18:$J$117,'Infrastruktura B+R'!$D$18:$D$117,Wyliczenia!C$160,'Infrastruktura B+R'!$C$18:$C$117,Wyliczenia!$B174,'Infrastruktura B+R'!$F$18:$F$117,Wyliczenia!I$48))</f>
        <v/>
      </c>
    </row>
    <row r="175" spans="1:9">
      <c r="A175" t="str">
        <f t="shared" ref="A175" si="37">A154</f>
        <v>Działania uzupełniające</v>
      </c>
      <c r="B175" t="str">
        <f t="shared" ref="B175" si="38">B154</f>
        <v>Prace przedwdrożeniowe</v>
      </c>
      <c r="C175">
        <f>SUMIFS('Działania uzupełniające'!$I$21:$I$120,'Działania uzupełniające'!$E$21:$E$120,Wyliczenia!C$160,'Działania uzupełniające'!$C$21:$C$120,Wyliczenia!$B175)</f>
        <v>0</v>
      </c>
      <c r="D175">
        <f>SUMIFS('Działania uzupełniające'!$J$21:$J$120,'Działania uzupełniające'!$E$21:$E$120,Wyliczenia!D$160,'Działania uzupełniające'!$C$21:$C$120,Wyliczenia!$B175)</f>
        <v>0</v>
      </c>
      <c r="E175">
        <f>SUMIFS('Działania uzupełniające'!$K$21:$K$120,'Działania uzupełniające'!$E$21:$E$120,Wyliczenia!C$160,'Działania uzupełniające'!$C$21:$C$120,Wyliczenia!$B175)</f>
        <v>0</v>
      </c>
      <c r="H175" t="str">
        <f>IF(E175=0,"",E175)</f>
        <v/>
      </c>
    </row>
    <row r="176" spans="1:9">
      <c r="A176" t="str">
        <f t="shared" ref="A176" si="39">A155</f>
        <v>Działania uzupełniające</v>
      </c>
      <c r="B176" t="str">
        <f t="shared" ref="B176" si="40">B155</f>
        <v>Działania w zakresie cyfryzacji</v>
      </c>
      <c r="C176">
        <f>SUMIFS('Działania uzupełniające'!$I$21:$I$120,'Działania uzupełniające'!$E$21:$E$120,Wyliczenia!C$160,'Działania uzupełniające'!$C$21:$C$120,Wyliczenia!$B176)</f>
        <v>0</v>
      </c>
      <c r="D176">
        <f>SUMIFS('Działania uzupełniające'!$J$21:$J$120,'Działania uzupełniające'!$E$21:$E$120,Wyliczenia!D$160,'Działania uzupełniające'!$C$21:$C$120,Wyliczenia!$B176)</f>
        <v>0</v>
      </c>
      <c r="E176">
        <f>SUMIFS('Działania uzupełniające'!$K$21:$K$120,'Działania uzupełniające'!$E$21:$E$120,Wyliczenia!C$160,'Działania uzupełniające'!$C$21:$C$120,Wyliczenia!$B176)</f>
        <v>0</v>
      </c>
      <c r="H176" t="str">
        <f t="shared" ref="H176:H177" si="41">IF(E176=0,"",E176)</f>
        <v/>
      </c>
    </row>
    <row r="177" spans="1:9">
      <c r="A177" t="str">
        <f t="shared" ref="A177:A178" si="42">A156</f>
        <v>Działania uzupełniające</v>
      </c>
      <c r="B177" t="str">
        <f t="shared" ref="B177:B178" si="43">B156</f>
        <v>Podnoszenie kwalifikacji kadr</v>
      </c>
      <c r="C177">
        <f>SUMIFS('Działania uzupełniające'!$I$21:$I$120,'Działania uzupełniające'!$E$21:$E$120,Wyliczenia!C$160,'Działania uzupełniające'!$C$21:$C$120,Wyliczenia!$B177)</f>
        <v>0</v>
      </c>
      <c r="D177">
        <f>SUMIFS('Działania uzupełniające'!$J$21:$J$120,'Działania uzupełniające'!$E$21:$E$120,Wyliczenia!D$160,'Działania uzupełniające'!$C$21:$C$120,Wyliczenia!$B177)</f>
        <v>0</v>
      </c>
      <c r="E177">
        <f>SUMIFS('Działania uzupełniające'!$K$21:$K$120,'Działania uzupełniające'!$E$21:$E$120,Wyliczenia!C$160,'Działania uzupełniające'!$C$21:$C$120,Wyliczenia!$B177)</f>
        <v>0</v>
      </c>
      <c r="H177" t="str">
        <f t="shared" si="41"/>
        <v/>
      </c>
    </row>
    <row r="178" spans="1:9">
      <c r="A178" t="str">
        <f t="shared" si="42"/>
        <v>Działania uzupełniające</v>
      </c>
      <c r="B178" t="str">
        <f t="shared" si="43"/>
        <v>Dokumentacja projektowa</v>
      </c>
      <c r="C178">
        <f>SUMIFS('Działania uzupełniające'!$I$21:$I$120,'Działania uzupełniające'!$E$21:$E$120,Wyliczenia!C$160,'Działania uzupełniające'!$C$21:$C$120,Wyliczenia!$B178)</f>
        <v>0</v>
      </c>
      <c r="D178">
        <f>SUMIFS('Działania uzupełniające'!$J$21:$J$120,'Działania uzupełniające'!$E$21:$E$120,Wyliczenia!D$160,'Działania uzupełniające'!$C$21:$C$120,Wyliczenia!$B178)</f>
        <v>0</v>
      </c>
      <c r="E178">
        <f>SUMIFS('Działania uzupełniające'!$K$21:$K$120,'Działania uzupełniające'!$E$21:$E$120,Wyliczenia!C$160,'Działania uzupełniające'!$C$21:$C$120,Wyliczenia!$B178)</f>
        <v>0</v>
      </c>
      <c r="H178" t="str">
        <f t="shared" ref="H178" si="44">IF(E178=0,"",E178)</f>
        <v/>
      </c>
    </row>
    <row r="179" spans="1:9">
      <c r="A179" t="str">
        <f t="shared" ref="A179" si="45">A158</f>
        <v>Koszty pośrednie</v>
      </c>
      <c r="B179" t="str">
        <f t="shared" ref="B179" si="46">B158</f>
        <v>Koszty pośrednie</v>
      </c>
      <c r="C179">
        <f>SUMIFS('Koszty pośrednie'!$H$20:$H$119,'Koszty pośrednie'!$D$20:$D$119,Wyliczenia!C$160,'Koszty pośrednie'!$C$20:$C$119,Wyliczenia!$B179)</f>
        <v>0</v>
      </c>
      <c r="D179">
        <f>SUMIFS('Koszty pośrednie'!$I$20:$I$119,'Koszty pośrednie'!$D$20:$D$119,Wyliczenia!D$160,'Koszty pośrednie'!$C$20:$C$119,Wyliczenia!$B179)</f>
        <v>0</v>
      </c>
      <c r="E179">
        <f>SUMIFS('Koszty pośrednie'!$J$20:$J$119,'Koszty pośrednie'!$D$20:$D$119,Wyliczenia!E$160,'Koszty pośrednie'!$C$20:$C$119,Wyliczenia!$B179)</f>
        <v>0</v>
      </c>
      <c r="H179" s="295" t="str">
        <f>IF(E179=0,"",IF(B160=$B$42,"",E179))</f>
        <v/>
      </c>
      <c r="I179" s="295" t="str">
        <f>IF(E179=0,"",IF(B160=$B$42,E179,""))</f>
        <v/>
      </c>
    </row>
  </sheetData>
  <sheetProtection algorithmName="SHA-512" hashValue="jg+RtKwGo/LlYCaG/pjGYqtd+5/BvVx6p/rAzYADdYqWqtdA9aGNEw36G5+GV2ZaAZrZWPmGSf49S+nZwDyn2A==" saltValue="nNCoSMYWjS7pjcwspBpuH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6C42-351D-8649-BFB2-9F09E82D4491}">
  <sheetPr codeName="Arkusz3">
    <pageSetUpPr fitToPage="1"/>
  </sheetPr>
  <dimension ref="A1:N119"/>
  <sheetViews>
    <sheetView showGridLines="0" topLeftCell="A15" zoomScaleNormal="100" workbookViewId="0">
      <selection activeCell="H20" sqref="H20:I26"/>
    </sheetView>
  </sheetViews>
  <sheetFormatPr defaultColWidth="10.69921875" defaultRowHeight="15.6"/>
  <cols>
    <col min="1" max="1" width="5.19921875" style="9" customWidth="1"/>
    <col min="2" max="2" width="33.19921875" style="9" customWidth="1"/>
    <col min="3" max="4" width="19.69921875" style="13" customWidth="1"/>
    <col min="5" max="5" width="21.19921875" style="13" customWidth="1"/>
    <col min="6" max="7" width="19.69921875" style="13" customWidth="1"/>
    <col min="8" max="10" width="20.69921875" style="9" customWidth="1"/>
    <col min="11" max="11" width="38.69921875" style="9" customWidth="1"/>
    <col min="12" max="12" width="42.5" style="9" customWidth="1"/>
    <col min="13" max="14" width="45.69921875" style="9" customWidth="1"/>
    <col min="15" max="16384" width="10.69921875" style="9"/>
  </cols>
  <sheetData>
    <row r="1" spans="1:14" s="38" customFormat="1" ht="34.049999999999997" hidden="1" customHeight="1">
      <c r="B1" s="38" t="s">
        <v>46</v>
      </c>
      <c r="C1" s="217" t="s">
        <v>155</v>
      </c>
      <c r="D1" s="41" t="s">
        <v>156</v>
      </c>
      <c r="E1" s="41" t="s">
        <v>157</v>
      </c>
      <c r="F1" s="38" t="s">
        <v>108</v>
      </c>
      <c r="G1" s="212" t="s">
        <v>110</v>
      </c>
      <c r="H1" s="106" t="s">
        <v>142</v>
      </c>
      <c r="I1" s="38" t="s">
        <v>182</v>
      </c>
      <c r="J1" s="213" t="s">
        <v>48</v>
      </c>
      <c r="K1" s="214"/>
      <c r="L1" s="214"/>
      <c r="M1" s="214"/>
      <c r="N1" s="215"/>
    </row>
    <row r="2" spans="1:14" ht="34.049999999999997" hidden="1" customHeight="1">
      <c r="A2" s="9">
        <v>1</v>
      </c>
      <c r="B2" s="11" t="s">
        <v>102</v>
      </c>
      <c r="C2" s="13">
        <f t="shared" ref="C2:C7" si="0">SUMIFS($H$20:$H$119,$C$20:$C$119,B2)</f>
        <v>0</v>
      </c>
      <c r="D2" s="13">
        <f t="shared" ref="D2:D7" si="1">SUMIFS($I$20:$I$119,$C$20:$C$119,B2)</f>
        <v>0</v>
      </c>
      <c r="E2" s="13">
        <f t="shared" ref="E2:E7" si="2">SUMIFS($J$20:$J$119,$C$20:$C$119,B2)</f>
        <v>0</v>
      </c>
      <c r="F2" s="9" t="str">
        <f>IF('Dane Wnioskodawcy'!E32="","",'Dane Wnioskodawcy'!D32)</f>
        <v/>
      </c>
      <c r="G2" s="32" t="str">
        <f>IF('Dane Wnioskodawcy'!E10="","",'Dane Wnioskodawcy'!E10)</f>
        <v/>
      </c>
      <c r="H2" s="9" t="str">
        <f>IF('Dane Wnioskodawcy'!K10="","",'Dane Wnioskodawcy'!K10)</f>
        <v/>
      </c>
      <c r="I2" s="223" t="str">
        <f>IF('Dane Wnioskodawcy'!G42="","",'Dane Wnioskodawcy'!G42)</f>
        <v>Pomoc publiczna</v>
      </c>
      <c r="J2" s="174">
        <f>IF(I2=$B$10,'Dane Wnioskodawcy'!H42,IF(I2=$B$11,'Dane Wnioskodawcy'!K42,'Dane Wnioskodawcy'!L42))</f>
        <v>0</v>
      </c>
      <c r="K2" s="11"/>
      <c r="M2" s="32"/>
      <c r="N2" s="16"/>
    </row>
    <row r="3" spans="1:14" ht="34.049999999999997" hidden="1" customHeight="1">
      <c r="A3" s="9">
        <v>2</v>
      </c>
      <c r="B3" s="11" t="s">
        <v>103</v>
      </c>
      <c r="C3" s="13">
        <f t="shared" si="0"/>
        <v>0</v>
      </c>
      <c r="D3" s="13">
        <f t="shared" si="1"/>
        <v>0</v>
      </c>
      <c r="E3" s="13">
        <f t="shared" si="2"/>
        <v>0</v>
      </c>
      <c r="F3" s="9" t="str">
        <f>IF('Dane Wnioskodawcy'!E33="","",'Dane Wnioskodawcy'!D33)</f>
        <v/>
      </c>
      <c r="G3" s="32" t="str">
        <f>IF('Dane Wnioskodawcy'!E11="","",'Dane Wnioskodawcy'!E11)</f>
        <v/>
      </c>
      <c r="H3" s="9" t="str">
        <f>IF('Dane Wnioskodawcy'!K11="","",'Dane Wnioskodawcy'!K11)</f>
        <v/>
      </c>
      <c r="I3" s="223" t="str">
        <f>IF('Dane Wnioskodawcy'!G43="","",'Dane Wnioskodawcy'!G43)</f>
        <v/>
      </c>
      <c r="J3" s="174">
        <f>IF(I3=$B$11,'Dane Wnioskodawcy'!K43,'Dane Wnioskodawcy'!L43)</f>
        <v>0</v>
      </c>
      <c r="K3" s="11"/>
      <c r="M3" s="34"/>
      <c r="N3" s="16"/>
    </row>
    <row r="4" spans="1:14" ht="34.049999999999997" hidden="1" customHeight="1">
      <c r="A4" s="9">
        <v>3</v>
      </c>
      <c r="B4" s="11" t="s">
        <v>104</v>
      </c>
      <c r="C4" s="13">
        <f t="shared" si="0"/>
        <v>0</v>
      </c>
      <c r="D4" s="13">
        <f t="shared" si="1"/>
        <v>0</v>
      </c>
      <c r="E4" s="13">
        <f t="shared" si="2"/>
        <v>0</v>
      </c>
      <c r="F4" s="9" t="str">
        <f>IF('Dane Wnioskodawcy'!E34="","",'Dane Wnioskodawcy'!D34)</f>
        <v/>
      </c>
      <c r="G4" s="32" t="str">
        <f>IF('Dane Wnioskodawcy'!E12="","",'Dane Wnioskodawcy'!E12)</f>
        <v/>
      </c>
      <c r="H4" s="9" t="str">
        <f>IF('Dane Wnioskodawcy'!K12="","",'Dane Wnioskodawcy'!K12)</f>
        <v/>
      </c>
      <c r="I4" s="223" t="str">
        <f>IF('Dane Wnioskodawcy'!G44="","",'Dane Wnioskodawcy'!G44)</f>
        <v/>
      </c>
      <c r="J4" s="174">
        <f>IF(I4=$B$11,'Dane Wnioskodawcy'!K44,'Dane Wnioskodawcy'!L44)</f>
        <v>0</v>
      </c>
      <c r="K4" s="11"/>
      <c r="M4" s="34"/>
      <c r="N4" s="37"/>
    </row>
    <row r="5" spans="1:14" ht="34.049999999999997" hidden="1" customHeight="1">
      <c r="A5" s="9">
        <v>4</v>
      </c>
      <c r="B5" s="11" t="s">
        <v>106</v>
      </c>
      <c r="C5" s="13">
        <f t="shared" si="0"/>
        <v>0</v>
      </c>
      <c r="D5" s="13">
        <f t="shared" si="1"/>
        <v>0</v>
      </c>
      <c r="E5" s="13">
        <f t="shared" si="2"/>
        <v>0</v>
      </c>
      <c r="F5" s="9" t="str">
        <f>IF('Dane Wnioskodawcy'!E35="","",'Dane Wnioskodawcy'!D35)</f>
        <v/>
      </c>
      <c r="G5" s="32" t="str">
        <f>IF('Dane Wnioskodawcy'!E13="","",'Dane Wnioskodawcy'!E13)</f>
        <v/>
      </c>
      <c r="H5" s="9" t="str">
        <f>IF('Dane Wnioskodawcy'!K13="","",'Dane Wnioskodawcy'!K13)</f>
        <v/>
      </c>
      <c r="I5" s="223" t="str">
        <f>IF('Dane Wnioskodawcy'!G45="","",'Dane Wnioskodawcy'!G45)</f>
        <v/>
      </c>
      <c r="J5" s="174">
        <f>IF(I5=$B$11,'Dane Wnioskodawcy'!K45,'Dane Wnioskodawcy'!L45)</f>
        <v>0</v>
      </c>
      <c r="K5" s="11"/>
      <c r="M5" s="11"/>
    </row>
    <row r="6" spans="1:14" ht="34.049999999999997" hidden="1" customHeight="1">
      <c r="A6" s="9">
        <v>5</v>
      </c>
      <c r="B6" s="11" t="s">
        <v>105</v>
      </c>
      <c r="C6" s="13">
        <f t="shared" si="0"/>
        <v>0</v>
      </c>
      <c r="D6" s="13">
        <f t="shared" si="1"/>
        <v>0</v>
      </c>
      <c r="E6" s="13">
        <f t="shared" si="2"/>
        <v>0</v>
      </c>
      <c r="F6" s="9" t="str">
        <f>IF('Dane Wnioskodawcy'!E36="","",'Dane Wnioskodawcy'!D36)</f>
        <v/>
      </c>
      <c r="G6" s="32" t="str">
        <f>IF('Dane Wnioskodawcy'!E14="","",'Dane Wnioskodawcy'!E14)</f>
        <v/>
      </c>
      <c r="H6" s="9" t="str">
        <f>IF('Dane Wnioskodawcy'!K14="","",'Dane Wnioskodawcy'!K14)</f>
        <v/>
      </c>
      <c r="I6" s="223" t="str">
        <f>IF('Dane Wnioskodawcy'!G46="","",'Dane Wnioskodawcy'!G46)</f>
        <v/>
      </c>
      <c r="J6" s="174">
        <f>IF(I6=$B$11,'Dane Wnioskodawcy'!K46,'Dane Wnioskodawcy'!L46)</f>
        <v>0</v>
      </c>
      <c r="K6" s="11"/>
      <c r="M6" s="11"/>
    </row>
    <row r="7" spans="1:14" ht="34.049999999999997" hidden="1" customHeight="1">
      <c r="A7" s="9">
        <v>6</v>
      </c>
      <c r="B7" s="11" t="s">
        <v>198</v>
      </c>
      <c r="C7" s="13">
        <f t="shared" si="0"/>
        <v>0</v>
      </c>
      <c r="D7" s="13">
        <f t="shared" si="1"/>
        <v>0</v>
      </c>
      <c r="E7" s="13">
        <f t="shared" si="2"/>
        <v>0</v>
      </c>
      <c r="F7" s="9" t="str">
        <f>IF('Dane Wnioskodawcy'!E37="","",'Dane Wnioskodawcy'!D37)</f>
        <v/>
      </c>
      <c r="G7" s="32" t="str">
        <f>IF('Dane Wnioskodawcy'!E15="","",'Dane Wnioskodawcy'!E15)</f>
        <v/>
      </c>
      <c r="H7" s="9" t="str">
        <f>IF('Dane Wnioskodawcy'!K15="","",'Dane Wnioskodawcy'!K15)</f>
        <v/>
      </c>
      <c r="I7" s="223" t="str">
        <f>IF('Dane Wnioskodawcy'!G47="","",'Dane Wnioskodawcy'!G47)</f>
        <v/>
      </c>
      <c r="J7" s="174">
        <f>IF(I7=$B$11,'Dane Wnioskodawcy'!K47,'Dane Wnioskodawcy'!L47)</f>
        <v>0</v>
      </c>
      <c r="K7" s="11"/>
      <c r="M7" s="15"/>
    </row>
    <row r="8" spans="1:14" ht="34.049999999999997" hidden="1" customHeight="1">
      <c r="B8" s="11"/>
      <c r="C8" s="216">
        <f>SUM(C2:C7)</f>
        <v>0</v>
      </c>
      <c r="D8" s="216">
        <f>SUM(D2:D7)</f>
        <v>0</v>
      </c>
      <c r="E8" s="216">
        <f>SUM(E2:E7)</f>
        <v>0</v>
      </c>
      <c r="F8" s="9"/>
      <c r="G8" s="9"/>
      <c r="K8" s="211"/>
      <c r="M8" s="15"/>
    </row>
    <row r="9" spans="1:14" ht="34.049999999999997" hidden="1" customHeight="1">
      <c r="B9" s="11"/>
      <c r="C9" s="36" t="b">
        <f>C8=H19</f>
        <v>1</v>
      </c>
      <c r="D9" s="36" t="b">
        <f>D8=I19</f>
        <v>1</v>
      </c>
      <c r="E9" s="36" t="b">
        <f>E8=J19</f>
        <v>1</v>
      </c>
      <c r="H9" s="12"/>
      <c r="I9" s="32"/>
      <c r="J9" s="32"/>
      <c r="K9" s="211"/>
      <c r="L9" s="211"/>
    </row>
    <row r="10" spans="1:14" ht="34.049999999999997" hidden="1" customHeight="1">
      <c r="B10" s="11" t="s">
        <v>26</v>
      </c>
      <c r="H10" s="12"/>
      <c r="J10" s="11"/>
      <c r="K10" s="14"/>
      <c r="L10" s="14"/>
    </row>
    <row r="11" spans="1:14" ht="34.049999999999997" hidden="1" customHeight="1">
      <c r="B11" s="11" t="s">
        <v>27</v>
      </c>
      <c r="H11" s="11"/>
    </row>
    <row r="12" spans="1:14" ht="34.049999999999997" hidden="1" customHeight="1">
      <c r="B12" s="11" t="s">
        <v>121</v>
      </c>
      <c r="C12" s="12"/>
      <c r="D12" s="12"/>
      <c r="E12" s="12"/>
      <c r="F12" s="12"/>
      <c r="G12" s="12"/>
      <c r="H12" s="11"/>
    </row>
    <row r="13" spans="1:14" ht="34.049999999999997" hidden="1" customHeight="1">
      <c r="B13" s="17" t="s">
        <v>89</v>
      </c>
      <c r="C13" s="17"/>
      <c r="D13" s="17"/>
      <c r="E13" s="17"/>
      <c r="F13" s="17"/>
      <c r="G13" s="17"/>
      <c r="H13" s="17"/>
      <c r="I13" s="17"/>
    </row>
    <row r="14" spans="1:14" ht="34.049999999999997" hidden="1" customHeight="1"/>
    <row r="15" spans="1:14" ht="17.25" customHeight="1"/>
    <row r="16" spans="1:14" ht="39" customHeight="1">
      <c r="A16" s="18" t="s">
        <v>188</v>
      </c>
    </row>
    <row r="17" spans="1:14">
      <c r="H17" s="35"/>
      <c r="I17" s="35"/>
      <c r="J17" s="35"/>
      <c r="K17" s="19"/>
    </row>
    <row r="18" spans="1:14" s="26" customFormat="1" ht="46.2" customHeight="1">
      <c r="A18" s="20" t="s">
        <v>45</v>
      </c>
      <c r="B18" s="21" t="s">
        <v>7</v>
      </c>
      <c r="C18" s="22" t="s">
        <v>47</v>
      </c>
      <c r="D18" s="22" t="s">
        <v>109</v>
      </c>
      <c r="E18" s="22" t="s">
        <v>142</v>
      </c>
      <c r="F18" s="22" t="s">
        <v>182</v>
      </c>
      <c r="G18" s="22" t="s">
        <v>48</v>
      </c>
      <c r="H18" s="23" t="s">
        <v>17</v>
      </c>
      <c r="I18" s="51" t="s">
        <v>107</v>
      </c>
      <c r="J18" s="23" t="s">
        <v>6</v>
      </c>
      <c r="K18" s="21" t="s">
        <v>8</v>
      </c>
      <c r="L18" s="21" t="s">
        <v>9</v>
      </c>
      <c r="M18" s="24" t="s">
        <v>50</v>
      </c>
      <c r="N18" s="25" t="s">
        <v>39</v>
      </c>
    </row>
    <row r="19" spans="1:14" s="32" customFormat="1">
      <c r="A19" s="27"/>
      <c r="B19" s="28"/>
      <c r="C19" s="29"/>
      <c r="D19" s="53"/>
      <c r="E19" s="53" t="str">
        <f>IF(Tabela1[[#This Row],[Podmiot ponoszący wydatki]]="","",VLOOKUP(Tabela1[[#This Row],[Podmiot ponoszący wydatki]],$G$2:$I$7,2,0))</f>
        <v/>
      </c>
      <c r="F19" s="53" t="str">
        <f>IF(Tabela1[[#This Row],[Podmiot ponoszący wydatki]]="","",VLOOKUP(Tabela1[[#This Row],[Podmiot ponoszący wydatki]],$G$2:$I$7,2,0))</f>
        <v/>
      </c>
      <c r="G19" s="53"/>
      <c r="H19" s="1">
        <f>SUM(H20:H123)</f>
        <v>0</v>
      </c>
      <c r="I19" s="1">
        <f>SUM(I20:I123)</f>
        <v>0</v>
      </c>
      <c r="J19" s="1">
        <f>SUM(J20:J123)</f>
        <v>0</v>
      </c>
      <c r="K19" s="28"/>
      <c r="L19" s="28"/>
      <c r="M19" s="30"/>
      <c r="N19" s="31"/>
    </row>
    <row r="20" spans="1:14" ht="48" customHeight="1">
      <c r="A20" s="33" t="s">
        <v>56</v>
      </c>
      <c r="B20" s="291"/>
      <c r="C20" s="291"/>
      <c r="D20" s="173"/>
      <c r="E20" s="222" t="str">
        <f>IF(Tabela1[[#This Row],[Podmiot ponoszący wydatki]]="","",VLOOKUP(Tabela1[[#This Row],[Podmiot ponoszący wydatki]],$F$2:$H$7,3,0))</f>
        <v/>
      </c>
      <c r="F20" s="8" t="str">
        <f>IF(Tabela1[[#This Row],[Podmiot ponoszący wydatki]]="","",VLOOKUP(Tabela1[[#This Row],[Podmiot ponoszący wydatki]],$F$2:$I$7,4,0))</f>
        <v/>
      </c>
      <c r="G20" s="8" t="str">
        <f>IF(Tabela1[[#This Row],[Podmiot ponoszący wydatki]]="","",VLOOKUP(Tabela1[[#This Row],[Podmiot ponoszący wydatki]],$F$2:$J$7,5,0))</f>
        <v/>
      </c>
      <c r="H20" s="6"/>
      <c r="I20" s="6"/>
      <c r="J20" s="3" t="str">
        <f>IF(Tabela1[[#This Row],[Poziom dofinansowania]]="","",ROUND(Tabela1[[#This Row],[Wydatki kwalifikowalne]]*Tabela1[[#This Row],[Poziom dofinansowania]],2))</f>
        <v/>
      </c>
      <c r="K20" s="4"/>
      <c r="L20" s="4"/>
      <c r="M20" s="5"/>
      <c r="N20" s="4"/>
    </row>
    <row r="21" spans="1:14">
      <c r="A21" s="33" t="s">
        <v>57</v>
      </c>
      <c r="B21" s="291"/>
      <c r="C21" s="291"/>
      <c r="D21" s="173"/>
      <c r="E21" s="222" t="str">
        <f>IF(Tabela1[[#This Row],[Podmiot ponoszący wydatki]]="","",VLOOKUP(Tabela1[[#This Row],[Podmiot ponoszący wydatki]],$F$2:$H$7,3,0))</f>
        <v/>
      </c>
      <c r="F21" s="8" t="str">
        <f>IF(Tabela1[[#This Row],[Podmiot ponoszący wydatki]]="","",VLOOKUP(Tabela1[[#This Row],[Podmiot ponoszący wydatki]],$F$2:$I$7,4,0))</f>
        <v/>
      </c>
      <c r="G21" s="8" t="str">
        <f>IF(Tabela1[[#This Row],[Podmiot ponoszący wydatki]]="","",VLOOKUP(Tabela1[[#This Row],[Podmiot ponoszący wydatki]],$F$2:$J$7,5,0))</f>
        <v/>
      </c>
      <c r="H21" s="6"/>
      <c r="I21" s="6"/>
      <c r="J21" s="3" t="str">
        <f>IF(Tabela1[[#This Row],[Poziom dofinansowania]]="","",ROUND(Tabela1[[#This Row],[Wydatki kwalifikowalne]]*Tabela1[[#This Row],[Poziom dofinansowania]],2))</f>
        <v/>
      </c>
      <c r="K21" s="4"/>
      <c r="L21" s="4"/>
      <c r="M21" s="5"/>
      <c r="N21" s="4"/>
    </row>
    <row r="22" spans="1:14">
      <c r="A22" s="33" t="s">
        <v>58</v>
      </c>
      <c r="B22" s="291"/>
      <c r="C22" s="291"/>
      <c r="D22" s="173"/>
      <c r="E22" s="222" t="str">
        <f>IF(Tabela1[[#This Row],[Podmiot ponoszący wydatki]]="","",VLOOKUP(Tabela1[[#This Row],[Podmiot ponoszący wydatki]],$F$2:$H$7,3,0))</f>
        <v/>
      </c>
      <c r="F22" s="8" t="str">
        <f>IF(Tabela1[[#This Row],[Podmiot ponoszący wydatki]]="","",VLOOKUP(Tabela1[[#This Row],[Podmiot ponoszący wydatki]],$F$2:$I$7,4,0))</f>
        <v/>
      </c>
      <c r="G22" s="8" t="str">
        <f>IF(Tabela1[[#This Row],[Podmiot ponoszący wydatki]]="","",VLOOKUP(Tabela1[[#This Row],[Podmiot ponoszący wydatki]],$F$2:$J$7,5,0))</f>
        <v/>
      </c>
      <c r="H22" s="6"/>
      <c r="I22" s="6"/>
      <c r="J22" s="3" t="str">
        <f>IF(Tabela1[[#This Row],[Poziom dofinansowania]]="","",ROUND(Tabela1[[#This Row],[Wydatki kwalifikowalne]]*Tabela1[[#This Row],[Poziom dofinansowania]],2))</f>
        <v/>
      </c>
      <c r="K22" s="4"/>
      <c r="L22" s="4"/>
      <c r="M22" s="5"/>
      <c r="N22" s="4"/>
    </row>
    <row r="23" spans="1:14">
      <c r="A23" s="33" t="s">
        <v>59</v>
      </c>
      <c r="B23" s="291"/>
      <c r="C23" s="291"/>
      <c r="D23" s="173"/>
      <c r="E23" s="222" t="str">
        <f>IF(Tabela1[[#This Row],[Podmiot ponoszący wydatki]]="","",VLOOKUP(Tabela1[[#This Row],[Podmiot ponoszący wydatki]],$F$2:$H$7,3,0))</f>
        <v/>
      </c>
      <c r="F23" s="8" t="str">
        <f>IF(Tabela1[[#This Row],[Podmiot ponoszący wydatki]]="","",VLOOKUP(Tabela1[[#This Row],[Podmiot ponoszący wydatki]],$F$2:$I$7,4,0))</f>
        <v/>
      </c>
      <c r="G23" s="8" t="str">
        <f>IF(Tabela1[[#This Row],[Podmiot ponoszący wydatki]]="","",VLOOKUP(Tabela1[[#This Row],[Podmiot ponoszący wydatki]],$F$2:$J$7,5,0))</f>
        <v/>
      </c>
      <c r="H23" s="6"/>
      <c r="I23" s="6"/>
      <c r="J23" s="3" t="str">
        <f>IF(Tabela1[[#This Row],[Poziom dofinansowania]]="","",ROUND(Tabela1[[#This Row],[Wydatki kwalifikowalne]]*Tabela1[[#This Row],[Poziom dofinansowania]],2))</f>
        <v/>
      </c>
      <c r="K23" s="4"/>
      <c r="L23" s="4"/>
      <c r="M23" s="5"/>
      <c r="N23" s="4"/>
    </row>
    <row r="24" spans="1:14">
      <c r="A24" s="33" t="s">
        <v>60</v>
      </c>
      <c r="B24" s="291"/>
      <c r="C24" s="291"/>
      <c r="D24" s="173"/>
      <c r="E24" s="222" t="str">
        <f>IF(Tabela1[[#This Row],[Podmiot ponoszący wydatki]]="","",VLOOKUP(Tabela1[[#This Row],[Podmiot ponoszący wydatki]],$F$2:$H$7,3,0))</f>
        <v/>
      </c>
      <c r="F24" s="8" t="str">
        <f>IF(Tabela1[[#This Row],[Podmiot ponoszący wydatki]]="","",VLOOKUP(Tabela1[[#This Row],[Podmiot ponoszący wydatki]],$F$2:$I$7,4,0))</f>
        <v/>
      </c>
      <c r="G24" s="8" t="str">
        <f>IF(Tabela1[[#This Row],[Podmiot ponoszący wydatki]]="","",VLOOKUP(Tabela1[[#This Row],[Podmiot ponoszący wydatki]],$F$2:$J$7,5,0))</f>
        <v/>
      </c>
      <c r="H24" s="6"/>
      <c r="I24" s="6"/>
      <c r="J24" s="3" t="str">
        <f>IF(Tabela1[[#This Row],[Poziom dofinansowania]]="","",ROUND(Tabela1[[#This Row],[Wydatki kwalifikowalne]]*Tabela1[[#This Row],[Poziom dofinansowania]],2))</f>
        <v/>
      </c>
      <c r="K24" s="4"/>
      <c r="L24" s="4"/>
      <c r="M24" s="5"/>
      <c r="N24" s="4"/>
    </row>
    <row r="25" spans="1:14">
      <c r="A25" s="33" t="s">
        <v>61</v>
      </c>
      <c r="B25" s="291"/>
      <c r="C25" s="291"/>
      <c r="D25" s="173"/>
      <c r="E25" s="222" t="str">
        <f>IF(Tabela1[[#This Row],[Podmiot ponoszący wydatki]]="","",VLOOKUP(Tabela1[[#This Row],[Podmiot ponoszący wydatki]],$F$2:$H$7,3,0))</f>
        <v/>
      </c>
      <c r="F25" s="8" t="str">
        <f>IF(Tabela1[[#This Row],[Podmiot ponoszący wydatki]]="","",VLOOKUP(Tabela1[[#This Row],[Podmiot ponoszący wydatki]],$F$2:$I$7,4,0))</f>
        <v/>
      </c>
      <c r="G25" s="8" t="str">
        <f>IF(Tabela1[[#This Row],[Podmiot ponoszący wydatki]]="","",VLOOKUP(Tabela1[[#This Row],[Podmiot ponoszący wydatki]],$F$2:$J$7,5,0))</f>
        <v/>
      </c>
      <c r="H25" s="6"/>
      <c r="I25" s="6"/>
      <c r="J25" s="3" t="str">
        <f>IF(Tabela1[[#This Row],[Poziom dofinansowania]]="","",ROUND(Tabela1[[#This Row],[Wydatki kwalifikowalne]]*Tabela1[[#This Row],[Poziom dofinansowania]],2))</f>
        <v/>
      </c>
      <c r="K25" s="4"/>
      <c r="L25" s="4"/>
      <c r="M25" s="5"/>
      <c r="N25" s="4"/>
    </row>
    <row r="26" spans="1:14">
      <c r="A26" s="33" t="s">
        <v>62</v>
      </c>
      <c r="B26" s="291"/>
      <c r="C26" s="291"/>
      <c r="D26" s="173"/>
      <c r="E26" s="222" t="str">
        <f>IF(Tabela1[[#This Row],[Podmiot ponoszący wydatki]]="","",VLOOKUP(Tabela1[[#This Row],[Podmiot ponoszący wydatki]],$F$2:$H$7,3,0))</f>
        <v/>
      </c>
      <c r="F26" s="8" t="str">
        <f>IF(Tabela1[[#This Row],[Podmiot ponoszący wydatki]]="","",VLOOKUP(Tabela1[[#This Row],[Podmiot ponoszący wydatki]],$F$2:$I$7,4,0))</f>
        <v/>
      </c>
      <c r="G26" s="8" t="str">
        <f>IF(Tabela1[[#This Row],[Podmiot ponoszący wydatki]]="","",VLOOKUP(Tabela1[[#This Row],[Podmiot ponoszący wydatki]],$F$2:$J$7,5,0))</f>
        <v/>
      </c>
      <c r="H26" s="293"/>
      <c r="I26" s="6"/>
      <c r="J26" s="3" t="str">
        <f>IF(Tabela1[[#This Row],[Poziom dofinansowania]]="","",ROUND(Tabela1[[#This Row],[Wydatki kwalifikowalne]]*Tabela1[[#This Row],[Poziom dofinansowania]],2))</f>
        <v/>
      </c>
      <c r="K26" s="4"/>
      <c r="L26" s="4"/>
      <c r="M26" s="5"/>
      <c r="N26" s="4"/>
    </row>
    <row r="27" spans="1:14">
      <c r="A27" s="33" t="s">
        <v>63</v>
      </c>
      <c r="B27" s="291"/>
      <c r="C27" s="291"/>
      <c r="D27" s="173"/>
      <c r="E27" s="222" t="str">
        <f>IF(Tabela1[[#This Row],[Podmiot ponoszący wydatki]]="","",VLOOKUP(Tabela1[[#This Row],[Podmiot ponoszący wydatki]],$F$2:$H$7,3,0))</f>
        <v/>
      </c>
      <c r="F27" s="8" t="str">
        <f>IF(Tabela1[[#This Row],[Podmiot ponoszący wydatki]]="","",VLOOKUP(Tabela1[[#This Row],[Podmiot ponoszący wydatki]],$F$2:$I$7,4,0))</f>
        <v/>
      </c>
      <c r="G27" s="8" t="str">
        <f>IF(Tabela1[[#This Row],[Podmiot ponoszący wydatki]]="","",VLOOKUP(Tabela1[[#This Row],[Podmiot ponoszący wydatki]],$F$2:$J$7,5,0))</f>
        <v/>
      </c>
      <c r="H27" s="293"/>
      <c r="I27" s="6"/>
      <c r="J27" s="3" t="str">
        <f>IF(Tabela1[[#This Row],[Poziom dofinansowania]]="","",ROUND(Tabela1[[#This Row],[Wydatki kwalifikowalne]]*Tabela1[[#This Row],[Poziom dofinansowania]],2))</f>
        <v/>
      </c>
      <c r="K27" s="4"/>
      <c r="L27" s="4"/>
      <c r="M27" s="5"/>
      <c r="N27" s="4"/>
    </row>
    <row r="28" spans="1:14">
      <c r="A28" s="33" t="s">
        <v>64</v>
      </c>
      <c r="B28" s="291"/>
      <c r="C28" s="291"/>
      <c r="D28" s="173"/>
      <c r="E28" s="222" t="str">
        <f>IF(Tabela1[[#This Row],[Podmiot ponoszący wydatki]]="","",VLOOKUP(Tabela1[[#This Row],[Podmiot ponoszący wydatki]],$F$2:$H$7,3,0))</f>
        <v/>
      </c>
      <c r="F28" s="8" t="str">
        <f>IF(Tabela1[[#This Row],[Podmiot ponoszący wydatki]]="","",VLOOKUP(Tabela1[[#This Row],[Podmiot ponoszący wydatki]],$F$2:$I$7,4,0))</f>
        <v/>
      </c>
      <c r="G28" s="8" t="str">
        <f>IF(Tabela1[[#This Row],[Podmiot ponoszący wydatki]]="","",VLOOKUP(Tabela1[[#This Row],[Podmiot ponoszący wydatki]],$F$2:$J$7,5,0))</f>
        <v/>
      </c>
      <c r="H28" s="293"/>
      <c r="I28" s="6"/>
      <c r="J28" s="3" t="str">
        <f>IF(Tabela1[[#This Row],[Poziom dofinansowania]]="","",ROUND(Tabela1[[#This Row],[Wydatki kwalifikowalne]]*Tabela1[[#This Row],[Poziom dofinansowania]],2))</f>
        <v/>
      </c>
      <c r="K28" s="4"/>
      <c r="L28" s="4"/>
      <c r="M28" s="5"/>
      <c r="N28" s="4"/>
    </row>
    <row r="29" spans="1:14">
      <c r="A29" s="33" t="s">
        <v>65</v>
      </c>
      <c r="B29" s="2"/>
      <c r="C29" s="292"/>
      <c r="D29" s="173"/>
      <c r="E29" s="222" t="str">
        <f>IF(Tabela1[[#This Row],[Podmiot ponoszący wydatki]]="","",VLOOKUP(Tabela1[[#This Row],[Podmiot ponoszący wydatki]],$F$2:$H$7,3,0))</f>
        <v/>
      </c>
      <c r="F29" s="8" t="str">
        <f>IF(Tabela1[[#This Row],[Podmiot ponoszący wydatki]]="","",VLOOKUP(Tabela1[[#This Row],[Podmiot ponoszący wydatki]],$F$2:$I$7,4,0))</f>
        <v/>
      </c>
      <c r="G29" s="8" t="str">
        <f>IF(Tabela1[[#This Row],[Podmiot ponoszący wydatki]]="","",VLOOKUP(Tabela1[[#This Row],[Podmiot ponoszący wydatki]],$F$2:$J$7,5,0))</f>
        <v/>
      </c>
      <c r="H29" s="293"/>
      <c r="I29" s="6"/>
      <c r="J29" s="3" t="str">
        <f>IF(Tabela1[[#This Row],[Poziom dofinansowania]]="","",ROUND(Tabela1[[#This Row],[Wydatki kwalifikowalne]]*Tabela1[[#This Row],[Poziom dofinansowania]],2))</f>
        <v/>
      </c>
      <c r="K29" s="4"/>
      <c r="L29" s="4"/>
      <c r="M29" s="5"/>
      <c r="N29" s="4"/>
    </row>
    <row r="30" spans="1:14">
      <c r="A30" s="33" t="s">
        <v>66</v>
      </c>
      <c r="B30" s="2"/>
      <c r="C30" s="7"/>
      <c r="D30" s="173"/>
      <c r="E30" s="222" t="str">
        <f>IF(Tabela1[[#This Row],[Podmiot ponoszący wydatki]]="","",VLOOKUP(Tabela1[[#This Row],[Podmiot ponoszący wydatki]],$F$2:$H$7,3,0))</f>
        <v/>
      </c>
      <c r="F30" s="8" t="str">
        <f>IF(Tabela1[[#This Row],[Podmiot ponoszący wydatki]]="","",VLOOKUP(Tabela1[[#This Row],[Podmiot ponoszący wydatki]],$F$2:$I$7,4,0))</f>
        <v/>
      </c>
      <c r="G30" s="8" t="str">
        <f>IF(Tabela1[[#This Row],[Podmiot ponoszący wydatki]]="","",VLOOKUP(Tabela1[[#This Row],[Podmiot ponoszący wydatki]],$F$2:$J$7,5,0))</f>
        <v/>
      </c>
      <c r="H30" s="6"/>
      <c r="I30" s="6"/>
      <c r="J30" s="3" t="str">
        <f>IF(Tabela1[[#This Row],[Poziom dofinansowania]]="","",ROUND(Tabela1[[#This Row],[Wydatki kwalifikowalne]]*Tabela1[[#This Row],[Poziom dofinansowania]],2))</f>
        <v/>
      </c>
      <c r="K30" s="4"/>
      <c r="L30" s="4"/>
      <c r="M30" s="5"/>
      <c r="N30" s="4"/>
    </row>
    <row r="31" spans="1:14">
      <c r="A31" s="33" t="s">
        <v>67</v>
      </c>
      <c r="B31" s="2"/>
      <c r="C31" s="7"/>
      <c r="D31" s="173"/>
      <c r="E31" s="222" t="str">
        <f>IF(Tabela1[[#This Row],[Podmiot ponoszący wydatki]]="","",VLOOKUP(Tabela1[[#This Row],[Podmiot ponoszący wydatki]],$F$2:$H$7,3,0))</f>
        <v/>
      </c>
      <c r="F31" s="8" t="str">
        <f>IF(Tabela1[[#This Row],[Podmiot ponoszący wydatki]]="","",VLOOKUP(Tabela1[[#This Row],[Podmiot ponoszący wydatki]],$F$2:$I$7,4,0))</f>
        <v/>
      </c>
      <c r="G31" s="8" t="str">
        <f>IF(Tabela1[[#This Row],[Podmiot ponoszący wydatki]]="","",VLOOKUP(Tabela1[[#This Row],[Podmiot ponoszący wydatki]],$F$2:$J$7,5,0))</f>
        <v/>
      </c>
      <c r="H31" s="6"/>
      <c r="I31" s="6"/>
      <c r="J31" s="3" t="str">
        <f>IF(Tabela1[[#This Row],[Poziom dofinansowania]]="","",ROUND(Tabela1[[#This Row],[Wydatki kwalifikowalne]]*Tabela1[[#This Row],[Poziom dofinansowania]],2))</f>
        <v/>
      </c>
      <c r="K31" s="4"/>
      <c r="L31" s="4"/>
      <c r="M31" s="5"/>
      <c r="N31" s="4"/>
    </row>
    <row r="32" spans="1:14">
      <c r="A32" s="33" t="s">
        <v>68</v>
      </c>
      <c r="B32" s="2"/>
      <c r="C32" s="7"/>
      <c r="D32" s="173"/>
      <c r="E32" s="222" t="str">
        <f>IF(Tabela1[[#This Row],[Podmiot ponoszący wydatki]]="","",VLOOKUP(Tabela1[[#This Row],[Podmiot ponoszący wydatki]],$F$2:$H$7,3,0))</f>
        <v/>
      </c>
      <c r="F32" s="8" t="str">
        <f>IF(Tabela1[[#This Row],[Podmiot ponoszący wydatki]]="","",VLOOKUP(Tabela1[[#This Row],[Podmiot ponoszący wydatki]],$F$2:$I$7,4,0))</f>
        <v/>
      </c>
      <c r="G32" s="8" t="str">
        <f>IF(Tabela1[[#This Row],[Podmiot ponoszący wydatki]]="","",VLOOKUP(Tabela1[[#This Row],[Podmiot ponoszący wydatki]],$F$2:$J$7,5,0))</f>
        <v/>
      </c>
      <c r="H32" s="6"/>
      <c r="I32" s="6"/>
      <c r="J32" s="3" t="str">
        <f>IF(Tabela1[[#This Row],[Poziom dofinansowania]]="","",ROUND(Tabela1[[#This Row],[Wydatki kwalifikowalne]]*Tabela1[[#This Row],[Poziom dofinansowania]],2))</f>
        <v/>
      </c>
      <c r="K32" s="4"/>
      <c r="L32" s="4"/>
      <c r="M32" s="5"/>
      <c r="N32" s="4"/>
    </row>
    <row r="33" spans="1:14">
      <c r="A33" s="33" t="s">
        <v>69</v>
      </c>
      <c r="B33" s="2"/>
      <c r="C33" s="7"/>
      <c r="D33" s="173"/>
      <c r="E33" s="222" t="str">
        <f>IF(Tabela1[[#This Row],[Podmiot ponoszący wydatki]]="","",VLOOKUP(Tabela1[[#This Row],[Podmiot ponoszący wydatki]],$F$2:$H$7,3,0))</f>
        <v/>
      </c>
      <c r="F33" s="8" t="str">
        <f>IF(Tabela1[[#This Row],[Podmiot ponoszący wydatki]]="","",VLOOKUP(Tabela1[[#This Row],[Podmiot ponoszący wydatki]],$F$2:$I$7,4,0))</f>
        <v/>
      </c>
      <c r="G33" s="8" t="str">
        <f>IF(Tabela1[[#This Row],[Podmiot ponoszący wydatki]]="","",VLOOKUP(Tabela1[[#This Row],[Podmiot ponoszący wydatki]],$F$2:$J$7,5,0))</f>
        <v/>
      </c>
      <c r="H33" s="6"/>
      <c r="I33" s="6"/>
      <c r="J33" s="3" t="str">
        <f>IF(Tabela1[[#This Row],[Poziom dofinansowania]]="","",ROUND(Tabela1[[#This Row],[Wydatki kwalifikowalne]]*Tabela1[[#This Row],[Poziom dofinansowania]],2))</f>
        <v/>
      </c>
      <c r="K33" s="4"/>
      <c r="L33" s="4"/>
      <c r="M33" s="5"/>
      <c r="N33" s="4"/>
    </row>
    <row r="34" spans="1:14">
      <c r="A34" s="33" t="s">
        <v>70</v>
      </c>
      <c r="B34" s="2"/>
      <c r="C34" s="7"/>
      <c r="D34" s="173"/>
      <c r="E34" s="222" t="str">
        <f>IF(Tabela1[[#This Row],[Podmiot ponoszący wydatki]]="","",VLOOKUP(Tabela1[[#This Row],[Podmiot ponoszący wydatki]],$F$2:$H$7,3,0))</f>
        <v/>
      </c>
      <c r="F34" s="8" t="str">
        <f>IF(Tabela1[[#This Row],[Podmiot ponoszący wydatki]]="","",VLOOKUP(Tabela1[[#This Row],[Podmiot ponoszący wydatki]],$F$2:$I$7,4,0))</f>
        <v/>
      </c>
      <c r="G34" s="8" t="str">
        <f>IF(Tabela1[[#This Row],[Podmiot ponoszący wydatki]]="","",VLOOKUP(Tabela1[[#This Row],[Podmiot ponoszący wydatki]],$F$2:$J$7,5,0))</f>
        <v/>
      </c>
      <c r="H34" s="6"/>
      <c r="I34" s="6"/>
      <c r="J34" s="3" t="str">
        <f>IF(Tabela1[[#This Row],[Poziom dofinansowania]]="","",ROUND(Tabela1[[#This Row],[Wydatki kwalifikowalne]]*Tabela1[[#This Row],[Poziom dofinansowania]],2))</f>
        <v/>
      </c>
      <c r="K34" s="4"/>
      <c r="L34" s="4"/>
      <c r="M34" s="5"/>
      <c r="N34" s="4"/>
    </row>
    <row r="35" spans="1:14">
      <c r="A35" s="33" t="s">
        <v>71</v>
      </c>
      <c r="B35" s="2"/>
      <c r="C35" s="7"/>
      <c r="D35" s="173"/>
      <c r="E35" s="222" t="str">
        <f>IF(Tabela1[[#This Row],[Podmiot ponoszący wydatki]]="","",VLOOKUP(Tabela1[[#This Row],[Podmiot ponoszący wydatki]],$F$2:$H$7,3,0))</f>
        <v/>
      </c>
      <c r="F35" s="8" t="str">
        <f>IF(Tabela1[[#This Row],[Podmiot ponoszący wydatki]]="","",VLOOKUP(Tabela1[[#This Row],[Podmiot ponoszący wydatki]],$F$2:$I$7,4,0))</f>
        <v/>
      </c>
      <c r="G35" s="8" t="str">
        <f>IF(Tabela1[[#This Row],[Podmiot ponoszący wydatki]]="","",VLOOKUP(Tabela1[[#This Row],[Podmiot ponoszący wydatki]],$F$2:$J$7,5,0))</f>
        <v/>
      </c>
      <c r="H35" s="6"/>
      <c r="I35" s="6"/>
      <c r="J35" s="3" t="str">
        <f>IF(Tabela1[[#This Row],[Poziom dofinansowania]]="","",ROUND(Tabela1[[#This Row],[Wydatki kwalifikowalne]]*Tabela1[[#This Row],[Poziom dofinansowania]],2))</f>
        <v/>
      </c>
      <c r="K35" s="4"/>
      <c r="L35" s="4"/>
      <c r="M35" s="5"/>
      <c r="N35" s="4"/>
    </row>
    <row r="36" spans="1:14">
      <c r="A36" s="33" t="s">
        <v>72</v>
      </c>
      <c r="B36" s="2"/>
      <c r="C36" s="7"/>
      <c r="D36" s="173"/>
      <c r="E36" s="222" t="str">
        <f>IF(Tabela1[[#This Row],[Podmiot ponoszący wydatki]]="","",VLOOKUP(Tabela1[[#This Row],[Podmiot ponoszący wydatki]],$F$2:$H$7,3,0))</f>
        <v/>
      </c>
      <c r="F36" s="8" t="str">
        <f>IF(Tabela1[[#This Row],[Podmiot ponoszący wydatki]]="","",VLOOKUP(Tabela1[[#This Row],[Podmiot ponoszący wydatki]],$F$2:$I$7,4,0))</f>
        <v/>
      </c>
      <c r="G36" s="8" t="str">
        <f>IF(Tabela1[[#This Row],[Podmiot ponoszący wydatki]]="","",VLOOKUP(Tabela1[[#This Row],[Podmiot ponoszący wydatki]],$F$2:$J$7,5,0))</f>
        <v/>
      </c>
      <c r="H36" s="6"/>
      <c r="I36" s="6"/>
      <c r="J36" s="3" t="str">
        <f>IF(Tabela1[[#This Row],[Poziom dofinansowania]]="","",ROUND(Tabela1[[#This Row],[Wydatki kwalifikowalne]]*Tabela1[[#This Row],[Poziom dofinansowania]],2))</f>
        <v/>
      </c>
      <c r="K36" s="4"/>
      <c r="L36" s="4"/>
      <c r="M36" s="5"/>
      <c r="N36" s="4"/>
    </row>
    <row r="37" spans="1:14">
      <c r="A37" s="33" t="s">
        <v>73</v>
      </c>
      <c r="B37" s="2"/>
      <c r="C37" s="7"/>
      <c r="D37" s="173"/>
      <c r="E37" s="222" t="str">
        <f>IF(Tabela1[[#This Row],[Podmiot ponoszący wydatki]]="","",VLOOKUP(Tabela1[[#This Row],[Podmiot ponoszący wydatki]],$F$2:$H$7,3,0))</f>
        <v/>
      </c>
      <c r="F37" s="8" t="str">
        <f>IF(Tabela1[[#This Row],[Podmiot ponoszący wydatki]]="","",VLOOKUP(Tabela1[[#This Row],[Podmiot ponoszący wydatki]],$F$2:$I$7,4,0))</f>
        <v/>
      </c>
      <c r="G37" s="8" t="str">
        <f>IF(Tabela1[[#This Row],[Podmiot ponoszący wydatki]]="","",VLOOKUP(Tabela1[[#This Row],[Podmiot ponoszący wydatki]],$F$2:$J$7,5,0))</f>
        <v/>
      </c>
      <c r="H37" s="6"/>
      <c r="I37" s="6"/>
      <c r="J37" s="3" t="str">
        <f>IF(Tabela1[[#This Row],[Poziom dofinansowania]]="","",ROUND(Tabela1[[#This Row],[Wydatki kwalifikowalne]]*Tabela1[[#This Row],[Poziom dofinansowania]],2))</f>
        <v/>
      </c>
      <c r="K37" s="4"/>
      <c r="L37" s="4"/>
      <c r="M37" s="5"/>
      <c r="N37" s="4"/>
    </row>
    <row r="38" spans="1:14">
      <c r="A38" s="33" t="s">
        <v>74</v>
      </c>
      <c r="B38" s="2"/>
      <c r="C38" s="7"/>
      <c r="D38" s="173"/>
      <c r="E38" s="222" t="str">
        <f>IF(Tabela1[[#This Row],[Podmiot ponoszący wydatki]]="","",VLOOKUP(Tabela1[[#This Row],[Podmiot ponoszący wydatki]],$F$2:$H$7,3,0))</f>
        <v/>
      </c>
      <c r="F38" s="8" t="str">
        <f>IF(Tabela1[[#This Row],[Podmiot ponoszący wydatki]]="","",VLOOKUP(Tabela1[[#This Row],[Podmiot ponoszący wydatki]],$F$2:$I$7,4,0))</f>
        <v/>
      </c>
      <c r="G38" s="8" t="str">
        <f>IF(Tabela1[[#This Row],[Podmiot ponoszący wydatki]]="","",VLOOKUP(Tabela1[[#This Row],[Podmiot ponoszący wydatki]],$F$2:$J$7,5,0))</f>
        <v/>
      </c>
      <c r="H38" s="6"/>
      <c r="I38" s="6"/>
      <c r="J38" s="3" t="str">
        <f>IF(Tabela1[[#This Row],[Poziom dofinansowania]]="","",ROUND(Tabela1[[#This Row],[Wydatki kwalifikowalne]]*Tabela1[[#This Row],[Poziom dofinansowania]],2))</f>
        <v/>
      </c>
      <c r="K38" s="4"/>
      <c r="L38" s="4"/>
      <c r="M38" s="5"/>
      <c r="N38" s="4"/>
    </row>
    <row r="39" spans="1:14">
      <c r="A39" s="33" t="s">
        <v>75</v>
      </c>
      <c r="B39" s="2"/>
      <c r="C39" s="7"/>
      <c r="D39" s="173"/>
      <c r="E39" s="222" t="str">
        <f>IF(Tabela1[[#This Row],[Podmiot ponoszący wydatki]]="","",VLOOKUP(Tabela1[[#This Row],[Podmiot ponoszący wydatki]],$F$2:$H$7,3,0))</f>
        <v/>
      </c>
      <c r="F39" s="8" t="str">
        <f>IF(Tabela1[[#This Row],[Podmiot ponoszący wydatki]]="","",VLOOKUP(Tabela1[[#This Row],[Podmiot ponoszący wydatki]],$F$2:$I$7,4,0))</f>
        <v/>
      </c>
      <c r="G39" s="8" t="str">
        <f>IF(Tabela1[[#This Row],[Podmiot ponoszący wydatki]]="","",VLOOKUP(Tabela1[[#This Row],[Podmiot ponoszący wydatki]],$F$2:$J$7,5,0))</f>
        <v/>
      </c>
      <c r="H39" s="6"/>
      <c r="I39" s="6"/>
      <c r="J39" s="3" t="str">
        <f>IF(Tabela1[[#This Row],[Poziom dofinansowania]]="","",ROUND(Tabela1[[#This Row],[Wydatki kwalifikowalne]]*Tabela1[[#This Row],[Poziom dofinansowania]],2))</f>
        <v/>
      </c>
      <c r="K39" s="4"/>
      <c r="L39" s="4"/>
      <c r="M39" s="5"/>
      <c r="N39" s="4"/>
    </row>
    <row r="40" spans="1:14">
      <c r="A40" s="33" t="s">
        <v>76</v>
      </c>
      <c r="B40" s="2"/>
      <c r="C40" s="7"/>
      <c r="D40" s="173"/>
      <c r="E40" s="222" t="str">
        <f>IF(Tabela1[[#This Row],[Podmiot ponoszący wydatki]]="","",VLOOKUP(Tabela1[[#This Row],[Podmiot ponoszący wydatki]],$F$2:$H$7,3,0))</f>
        <v/>
      </c>
      <c r="F40" s="8" t="str">
        <f>IF(Tabela1[[#This Row],[Podmiot ponoszący wydatki]]="","",VLOOKUP(Tabela1[[#This Row],[Podmiot ponoszący wydatki]],$F$2:$I$7,4,0))</f>
        <v/>
      </c>
      <c r="G40" s="8" t="str">
        <f>IF(Tabela1[[#This Row],[Podmiot ponoszący wydatki]]="","",VLOOKUP(Tabela1[[#This Row],[Podmiot ponoszący wydatki]],$F$2:$J$7,5,0))</f>
        <v/>
      </c>
      <c r="H40" s="6"/>
      <c r="I40" s="6"/>
      <c r="J40" s="3" t="str">
        <f>IF(Tabela1[[#This Row],[Poziom dofinansowania]]="","",ROUND(Tabela1[[#This Row],[Wydatki kwalifikowalne]]*Tabela1[[#This Row],[Poziom dofinansowania]],2))</f>
        <v/>
      </c>
      <c r="K40" s="4"/>
      <c r="L40" s="4"/>
      <c r="M40" s="5"/>
      <c r="N40" s="4"/>
    </row>
    <row r="41" spans="1:14">
      <c r="A41" s="33" t="s">
        <v>230</v>
      </c>
      <c r="B41" s="2"/>
      <c r="C41" s="7"/>
      <c r="D41" s="173"/>
      <c r="E41" s="222" t="str">
        <f>IF(Tabela1[[#This Row],[Podmiot ponoszący wydatki]]="","",VLOOKUP(Tabela1[[#This Row],[Podmiot ponoszący wydatki]],$F$2:$H$7,3,0))</f>
        <v/>
      </c>
      <c r="F41" s="8" t="str">
        <f>IF(Tabela1[[#This Row],[Podmiot ponoszący wydatki]]="","",VLOOKUP(Tabela1[[#This Row],[Podmiot ponoszący wydatki]],$F$2:$I$7,4,0))</f>
        <v/>
      </c>
      <c r="G41" s="8" t="str">
        <f>IF(Tabela1[[#This Row],[Podmiot ponoszący wydatki]]="","",VLOOKUP(Tabela1[[#This Row],[Podmiot ponoszący wydatki]],$F$2:$J$7,5,0))</f>
        <v/>
      </c>
      <c r="H41" s="6"/>
      <c r="I41" s="6"/>
      <c r="J41" s="3" t="str">
        <f>IF(Tabela1[[#This Row],[Poziom dofinansowania]]="","",ROUND(Tabela1[[#This Row],[Wydatki kwalifikowalne]]*Tabela1[[#This Row],[Poziom dofinansowania]],2))</f>
        <v/>
      </c>
      <c r="K41" s="4"/>
      <c r="L41" s="4"/>
      <c r="M41" s="5"/>
      <c r="N41" s="4"/>
    </row>
    <row r="42" spans="1:14">
      <c r="A42" s="33" t="s">
        <v>231</v>
      </c>
      <c r="B42" s="2"/>
      <c r="C42" s="7"/>
      <c r="D42" s="173"/>
      <c r="E42" s="222" t="str">
        <f>IF(Tabela1[[#This Row],[Podmiot ponoszący wydatki]]="","",VLOOKUP(Tabela1[[#This Row],[Podmiot ponoszący wydatki]],$F$2:$H$7,3,0))</f>
        <v/>
      </c>
      <c r="F42" s="8" t="str">
        <f>IF(Tabela1[[#This Row],[Podmiot ponoszący wydatki]]="","",VLOOKUP(Tabela1[[#This Row],[Podmiot ponoszący wydatki]],$F$2:$I$7,4,0))</f>
        <v/>
      </c>
      <c r="G42" s="8" t="str">
        <f>IF(Tabela1[[#This Row],[Podmiot ponoszący wydatki]]="","",VLOOKUP(Tabela1[[#This Row],[Podmiot ponoszący wydatki]],$F$2:$J$7,5,0))</f>
        <v/>
      </c>
      <c r="H42" s="6"/>
      <c r="I42" s="6"/>
      <c r="J42" s="3" t="str">
        <f>IF(Tabela1[[#This Row],[Poziom dofinansowania]]="","",ROUND(Tabela1[[#This Row],[Wydatki kwalifikowalne]]*Tabela1[[#This Row],[Poziom dofinansowania]],2))</f>
        <v/>
      </c>
      <c r="K42" s="4"/>
      <c r="L42" s="4"/>
      <c r="M42" s="5"/>
      <c r="N42" s="4"/>
    </row>
    <row r="43" spans="1:14">
      <c r="A43" s="33" t="s">
        <v>232</v>
      </c>
      <c r="B43" s="2"/>
      <c r="C43" s="7"/>
      <c r="D43" s="173"/>
      <c r="E43" s="222" t="str">
        <f>IF(Tabela1[[#This Row],[Podmiot ponoszący wydatki]]="","",VLOOKUP(Tabela1[[#This Row],[Podmiot ponoszący wydatki]],$F$2:$H$7,3,0))</f>
        <v/>
      </c>
      <c r="F43" s="8" t="str">
        <f>IF(Tabela1[[#This Row],[Podmiot ponoszący wydatki]]="","",VLOOKUP(Tabela1[[#This Row],[Podmiot ponoszący wydatki]],$F$2:$I$7,4,0))</f>
        <v/>
      </c>
      <c r="G43" s="8" t="str">
        <f>IF(Tabela1[[#This Row],[Podmiot ponoszący wydatki]]="","",VLOOKUP(Tabela1[[#This Row],[Podmiot ponoszący wydatki]],$F$2:$J$7,5,0))</f>
        <v/>
      </c>
      <c r="H43" s="6"/>
      <c r="I43" s="6"/>
      <c r="J43" s="3" t="str">
        <f>IF(Tabela1[[#This Row],[Poziom dofinansowania]]="","",ROUND(Tabela1[[#This Row],[Wydatki kwalifikowalne]]*Tabela1[[#This Row],[Poziom dofinansowania]],2))</f>
        <v/>
      </c>
      <c r="K43" s="4"/>
      <c r="L43" s="4"/>
      <c r="M43" s="5"/>
      <c r="N43" s="4"/>
    </row>
    <row r="44" spans="1:14">
      <c r="A44" s="33" t="s">
        <v>233</v>
      </c>
      <c r="B44" s="2"/>
      <c r="C44" s="7"/>
      <c r="D44" s="173"/>
      <c r="E44" s="222" t="str">
        <f>IF(Tabela1[[#This Row],[Podmiot ponoszący wydatki]]="","",VLOOKUP(Tabela1[[#This Row],[Podmiot ponoszący wydatki]],$F$2:$H$7,3,0))</f>
        <v/>
      </c>
      <c r="F44" s="8" t="str">
        <f>IF(Tabela1[[#This Row],[Podmiot ponoszący wydatki]]="","",VLOOKUP(Tabela1[[#This Row],[Podmiot ponoszący wydatki]],$F$2:$I$7,4,0))</f>
        <v/>
      </c>
      <c r="G44" s="8" t="str">
        <f>IF(Tabela1[[#This Row],[Podmiot ponoszący wydatki]]="","",VLOOKUP(Tabela1[[#This Row],[Podmiot ponoszący wydatki]],$F$2:$J$7,5,0))</f>
        <v/>
      </c>
      <c r="H44" s="6"/>
      <c r="I44" s="6"/>
      <c r="J44" s="3" t="str">
        <f>IF(Tabela1[[#This Row],[Poziom dofinansowania]]="","",ROUND(Tabela1[[#This Row],[Wydatki kwalifikowalne]]*Tabela1[[#This Row],[Poziom dofinansowania]],2))</f>
        <v/>
      </c>
      <c r="K44" s="4"/>
      <c r="L44" s="4"/>
      <c r="M44" s="5"/>
      <c r="N44" s="4"/>
    </row>
    <row r="45" spans="1:14">
      <c r="A45" s="33" t="s">
        <v>234</v>
      </c>
      <c r="B45" s="2"/>
      <c r="C45" s="7"/>
      <c r="D45" s="173"/>
      <c r="E45" s="222" t="str">
        <f>IF(Tabela1[[#This Row],[Podmiot ponoszący wydatki]]="","",VLOOKUP(Tabela1[[#This Row],[Podmiot ponoszący wydatki]],$F$2:$H$7,3,0))</f>
        <v/>
      </c>
      <c r="F45" s="8" t="str">
        <f>IF(Tabela1[[#This Row],[Podmiot ponoszący wydatki]]="","",VLOOKUP(Tabela1[[#This Row],[Podmiot ponoszący wydatki]],$F$2:$I$7,4,0))</f>
        <v/>
      </c>
      <c r="G45" s="8" t="str">
        <f>IF(Tabela1[[#This Row],[Podmiot ponoszący wydatki]]="","",VLOOKUP(Tabela1[[#This Row],[Podmiot ponoszący wydatki]],$F$2:$J$7,5,0))</f>
        <v/>
      </c>
      <c r="H45" s="6"/>
      <c r="I45" s="6"/>
      <c r="J45" s="3" t="str">
        <f>IF(Tabela1[[#This Row],[Poziom dofinansowania]]="","",ROUND(Tabela1[[#This Row],[Wydatki kwalifikowalne]]*Tabela1[[#This Row],[Poziom dofinansowania]],2))</f>
        <v/>
      </c>
      <c r="K45" s="4"/>
      <c r="L45" s="4"/>
      <c r="M45" s="5"/>
      <c r="N45" s="4"/>
    </row>
    <row r="46" spans="1:14">
      <c r="A46" s="33" t="s">
        <v>235</v>
      </c>
      <c r="B46" s="2"/>
      <c r="C46" s="7"/>
      <c r="D46" s="173"/>
      <c r="E46" s="222" t="str">
        <f>IF(Tabela1[[#This Row],[Podmiot ponoszący wydatki]]="","",VLOOKUP(Tabela1[[#This Row],[Podmiot ponoszący wydatki]],$F$2:$H$7,3,0))</f>
        <v/>
      </c>
      <c r="F46" s="8" t="str">
        <f>IF(Tabela1[[#This Row],[Podmiot ponoszący wydatki]]="","",VLOOKUP(Tabela1[[#This Row],[Podmiot ponoszący wydatki]],$F$2:$I$7,4,0))</f>
        <v/>
      </c>
      <c r="G46" s="8" t="str">
        <f>IF(Tabela1[[#This Row],[Podmiot ponoszący wydatki]]="","",VLOOKUP(Tabela1[[#This Row],[Podmiot ponoszący wydatki]],$F$2:$J$7,5,0))</f>
        <v/>
      </c>
      <c r="H46" s="6"/>
      <c r="I46" s="6"/>
      <c r="J46" s="3" t="str">
        <f>IF(Tabela1[[#This Row],[Poziom dofinansowania]]="","",ROUND(Tabela1[[#This Row],[Wydatki kwalifikowalne]]*Tabela1[[#This Row],[Poziom dofinansowania]],2))</f>
        <v/>
      </c>
      <c r="K46" s="4"/>
      <c r="L46" s="4"/>
      <c r="M46" s="5"/>
      <c r="N46" s="4"/>
    </row>
    <row r="47" spans="1:14">
      <c r="A47" s="33" t="s">
        <v>236</v>
      </c>
      <c r="B47" s="2"/>
      <c r="C47" s="7"/>
      <c r="D47" s="173"/>
      <c r="E47" s="222" t="str">
        <f>IF(Tabela1[[#This Row],[Podmiot ponoszący wydatki]]="","",VLOOKUP(Tabela1[[#This Row],[Podmiot ponoszący wydatki]],$F$2:$H$7,3,0))</f>
        <v/>
      </c>
      <c r="F47" s="8" t="str">
        <f>IF(Tabela1[[#This Row],[Podmiot ponoszący wydatki]]="","",VLOOKUP(Tabela1[[#This Row],[Podmiot ponoszący wydatki]],$F$2:$I$7,4,0))</f>
        <v/>
      </c>
      <c r="G47" s="8" t="str">
        <f>IF(Tabela1[[#This Row],[Podmiot ponoszący wydatki]]="","",VLOOKUP(Tabela1[[#This Row],[Podmiot ponoszący wydatki]],$F$2:$J$7,5,0))</f>
        <v/>
      </c>
      <c r="H47" s="6"/>
      <c r="I47" s="6"/>
      <c r="J47" s="3" t="str">
        <f>IF(Tabela1[[#This Row],[Poziom dofinansowania]]="","",ROUND(Tabela1[[#This Row],[Wydatki kwalifikowalne]]*Tabela1[[#This Row],[Poziom dofinansowania]],2))</f>
        <v/>
      </c>
      <c r="K47" s="4"/>
      <c r="L47" s="4"/>
      <c r="M47" s="5"/>
      <c r="N47" s="4"/>
    </row>
    <row r="48" spans="1:14">
      <c r="A48" s="33" t="s">
        <v>237</v>
      </c>
      <c r="B48" s="2"/>
      <c r="C48" s="7"/>
      <c r="D48" s="173"/>
      <c r="E48" s="222" t="str">
        <f>IF(Tabela1[[#This Row],[Podmiot ponoszący wydatki]]="","",VLOOKUP(Tabela1[[#This Row],[Podmiot ponoszący wydatki]],$F$2:$H$7,3,0))</f>
        <v/>
      </c>
      <c r="F48" s="8" t="str">
        <f>IF(Tabela1[[#This Row],[Podmiot ponoszący wydatki]]="","",VLOOKUP(Tabela1[[#This Row],[Podmiot ponoszący wydatki]],$F$2:$I$7,4,0))</f>
        <v/>
      </c>
      <c r="G48" s="8" t="str">
        <f>IF(Tabela1[[#This Row],[Podmiot ponoszący wydatki]]="","",VLOOKUP(Tabela1[[#This Row],[Podmiot ponoszący wydatki]],$F$2:$J$7,5,0))</f>
        <v/>
      </c>
      <c r="H48" s="6"/>
      <c r="I48" s="6"/>
      <c r="J48" s="3" t="str">
        <f>IF(Tabela1[[#This Row],[Poziom dofinansowania]]="","",ROUND(Tabela1[[#This Row],[Wydatki kwalifikowalne]]*Tabela1[[#This Row],[Poziom dofinansowania]],2))</f>
        <v/>
      </c>
      <c r="K48" s="4"/>
      <c r="L48" s="4"/>
      <c r="M48" s="5"/>
      <c r="N48" s="4"/>
    </row>
    <row r="49" spans="1:14">
      <c r="A49" s="33" t="s">
        <v>238</v>
      </c>
      <c r="B49" s="2"/>
      <c r="C49" s="7"/>
      <c r="D49" s="173"/>
      <c r="E49" s="222" t="str">
        <f>IF(Tabela1[[#This Row],[Podmiot ponoszący wydatki]]="","",VLOOKUP(Tabela1[[#This Row],[Podmiot ponoszący wydatki]],$F$2:$H$7,3,0))</f>
        <v/>
      </c>
      <c r="F49" s="8" t="str">
        <f>IF(Tabela1[[#This Row],[Podmiot ponoszący wydatki]]="","",VLOOKUP(Tabela1[[#This Row],[Podmiot ponoszący wydatki]],$F$2:$I$7,4,0))</f>
        <v/>
      </c>
      <c r="G49" s="8" t="str">
        <f>IF(Tabela1[[#This Row],[Podmiot ponoszący wydatki]]="","",VLOOKUP(Tabela1[[#This Row],[Podmiot ponoszący wydatki]],$F$2:$J$7,5,0))</f>
        <v/>
      </c>
      <c r="H49" s="6"/>
      <c r="I49" s="6"/>
      <c r="J49" s="3" t="str">
        <f>IF(Tabela1[[#This Row],[Poziom dofinansowania]]="","",ROUND(Tabela1[[#This Row],[Wydatki kwalifikowalne]]*Tabela1[[#This Row],[Poziom dofinansowania]],2))</f>
        <v/>
      </c>
      <c r="K49" s="4"/>
      <c r="L49" s="4"/>
      <c r="M49" s="5"/>
      <c r="N49" s="4"/>
    </row>
    <row r="50" spans="1:14">
      <c r="A50" s="33" t="s">
        <v>239</v>
      </c>
      <c r="B50" s="2"/>
      <c r="C50" s="7"/>
      <c r="D50" s="173"/>
      <c r="E50" s="222" t="str">
        <f>IF(Tabela1[[#This Row],[Podmiot ponoszący wydatki]]="","",VLOOKUP(Tabela1[[#This Row],[Podmiot ponoszący wydatki]],$F$2:$H$7,3,0))</f>
        <v/>
      </c>
      <c r="F50" s="8" t="str">
        <f>IF(Tabela1[[#This Row],[Podmiot ponoszący wydatki]]="","",VLOOKUP(Tabela1[[#This Row],[Podmiot ponoszący wydatki]],$F$2:$I$7,4,0))</f>
        <v/>
      </c>
      <c r="G50" s="8" t="str">
        <f>IF(Tabela1[[#This Row],[Podmiot ponoszący wydatki]]="","",VLOOKUP(Tabela1[[#This Row],[Podmiot ponoszący wydatki]],$F$2:$J$7,5,0))</f>
        <v/>
      </c>
      <c r="H50" s="6"/>
      <c r="I50" s="6"/>
      <c r="J50" s="3" t="str">
        <f>IF(Tabela1[[#This Row],[Poziom dofinansowania]]="","",ROUND(Tabela1[[#This Row],[Wydatki kwalifikowalne]]*Tabela1[[#This Row],[Poziom dofinansowania]],2))</f>
        <v/>
      </c>
      <c r="K50" s="4"/>
      <c r="L50" s="4"/>
      <c r="M50" s="5"/>
      <c r="N50" s="4"/>
    </row>
    <row r="51" spans="1:14">
      <c r="A51" s="33" t="s">
        <v>240</v>
      </c>
      <c r="B51" s="2"/>
      <c r="C51" s="7"/>
      <c r="D51" s="173"/>
      <c r="E51" s="222" t="str">
        <f>IF(Tabela1[[#This Row],[Podmiot ponoszący wydatki]]="","",VLOOKUP(Tabela1[[#This Row],[Podmiot ponoszący wydatki]],$F$2:$H$7,3,0))</f>
        <v/>
      </c>
      <c r="F51" s="8" t="str">
        <f>IF(Tabela1[[#This Row],[Podmiot ponoszący wydatki]]="","",VLOOKUP(Tabela1[[#This Row],[Podmiot ponoszący wydatki]],$F$2:$I$7,4,0))</f>
        <v/>
      </c>
      <c r="G51" s="8" t="str">
        <f>IF(Tabela1[[#This Row],[Podmiot ponoszący wydatki]]="","",VLOOKUP(Tabela1[[#This Row],[Podmiot ponoszący wydatki]],$F$2:$J$7,5,0))</f>
        <v/>
      </c>
      <c r="H51" s="6"/>
      <c r="I51" s="6"/>
      <c r="J51" s="3" t="str">
        <f>IF(Tabela1[[#This Row],[Poziom dofinansowania]]="","",ROUND(Tabela1[[#This Row],[Wydatki kwalifikowalne]]*Tabela1[[#This Row],[Poziom dofinansowania]],2))</f>
        <v/>
      </c>
      <c r="K51" s="4"/>
      <c r="L51" s="4"/>
      <c r="M51" s="5"/>
      <c r="N51" s="4"/>
    </row>
    <row r="52" spans="1:14">
      <c r="A52" s="33" t="s">
        <v>241</v>
      </c>
      <c r="B52" s="2"/>
      <c r="C52" s="7"/>
      <c r="D52" s="173"/>
      <c r="E52" s="222" t="str">
        <f>IF(Tabela1[[#This Row],[Podmiot ponoszący wydatki]]="","",VLOOKUP(Tabela1[[#This Row],[Podmiot ponoszący wydatki]],$F$2:$H$7,3,0))</f>
        <v/>
      </c>
      <c r="F52" s="8" t="str">
        <f>IF(Tabela1[[#This Row],[Podmiot ponoszący wydatki]]="","",VLOOKUP(Tabela1[[#This Row],[Podmiot ponoszący wydatki]],$F$2:$I$7,4,0))</f>
        <v/>
      </c>
      <c r="G52" s="8" t="str">
        <f>IF(Tabela1[[#This Row],[Podmiot ponoszący wydatki]]="","",VLOOKUP(Tabela1[[#This Row],[Podmiot ponoszący wydatki]],$F$2:$J$7,5,0))</f>
        <v/>
      </c>
      <c r="H52" s="6"/>
      <c r="I52" s="6"/>
      <c r="J52" s="3" t="str">
        <f>IF(Tabela1[[#This Row],[Poziom dofinansowania]]="","",ROUND(Tabela1[[#This Row],[Wydatki kwalifikowalne]]*Tabela1[[#This Row],[Poziom dofinansowania]],2))</f>
        <v/>
      </c>
      <c r="K52" s="4"/>
      <c r="L52" s="4"/>
      <c r="M52" s="5"/>
      <c r="N52" s="4"/>
    </row>
    <row r="53" spans="1:14">
      <c r="A53" s="33" t="s">
        <v>242</v>
      </c>
      <c r="B53" s="2"/>
      <c r="C53" s="7"/>
      <c r="D53" s="173"/>
      <c r="E53" s="222" t="str">
        <f>IF(Tabela1[[#This Row],[Podmiot ponoszący wydatki]]="","",VLOOKUP(Tabela1[[#This Row],[Podmiot ponoszący wydatki]],$F$2:$H$7,3,0))</f>
        <v/>
      </c>
      <c r="F53" s="8" t="str">
        <f>IF(Tabela1[[#This Row],[Podmiot ponoszący wydatki]]="","",VLOOKUP(Tabela1[[#This Row],[Podmiot ponoszący wydatki]],$F$2:$I$7,4,0))</f>
        <v/>
      </c>
      <c r="G53" s="8" t="str">
        <f>IF(Tabela1[[#This Row],[Podmiot ponoszący wydatki]]="","",VLOOKUP(Tabela1[[#This Row],[Podmiot ponoszący wydatki]],$F$2:$J$7,5,0))</f>
        <v/>
      </c>
      <c r="H53" s="6"/>
      <c r="I53" s="6"/>
      <c r="J53" s="3" t="str">
        <f>IF(Tabela1[[#This Row],[Poziom dofinansowania]]="","",ROUND(Tabela1[[#This Row],[Wydatki kwalifikowalne]]*Tabela1[[#This Row],[Poziom dofinansowania]],2))</f>
        <v/>
      </c>
      <c r="K53" s="4"/>
      <c r="L53" s="4"/>
      <c r="M53" s="5"/>
      <c r="N53" s="4"/>
    </row>
    <row r="54" spans="1:14">
      <c r="A54" s="33" t="s">
        <v>243</v>
      </c>
      <c r="B54" s="2"/>
      <c r="C54" s="7"/>
      <c r="D54" s="173"/>
      <c r="E54" s="222" t="str">
        <f>IF(Tabela1[[#This Row],[Podmiot ponoszący wydatki]]="","",VLOOKUP(Tabela1[[#This Row],[Podmiot ponoszący wydatki]],$F$2:$H$7,3,0))</f>
        <v/>
      </c>
      <c r="F54" s="8" t="str">
        <f>IF(Tabela1[[#This Row],[Podmiot ponoszący wydatki]]="","",VLOOKUP(Tabela1[[#This Row],[Podmiot ponoszący wydatki]],$F$2:$I$7,4,0))</f>
        <v/>
      </c>
      <c r="G54" s="8" t="str">
        <f>IF(Tabela1[[#This Row],[Podmiot ponoszący wydatki]]="","",VLOOKUP(Tabela1[[#This Row],[Podmiot ponoszący wydatki]],$F$2:$J$7,5,0))</f>
        <v/>
      </c>
      <c r="H54" s="6"/>
      <c r="I54" s="6"/>
      <c r="J54" s="3" t="str">
        <f>IF(Tabela1[[#This Row],[Poziom dofinansowania]]="","",ROUND(Tabela1[[#This Row],[Wydatki kwalifikowalne]]*Tabela1[[#This Row],[Poziom dofinansowania]],2))</f>
        <v/>
      </c>
      <c r="K54" s="4"/>
      <c r="L54" s="4"/>
      <c r="M54" s="5"/>
      <c r="N54" s="4"/>
    </row>
    <row r="55" spans="1:14">
      <c r="A55" s="33" t="s">
        <v>244</v>
      </c>
      <c r="B55" s="2"/>
      <c r="C55" s="7"/>
      <c r="D55" s="173"/>
      <c r="E55" s="222" t="str">
        <f>IF(Tabela1[[#This Row],[Podmiot ponoszący wydatki]]="","",VLOOKUP(Tabela1[[#This Row],[Podmiot ponoszący wydatki]],$F$2:$H$7,3,0))</f>
        <v/>
      </c>
      <c r="F55" s="8" t="str">
        <f>IF(Tabela1[[#This Row],[Podmiot ponoszący wydatki]]="","",VLOOKUP(Tabela1[[#This Row],[Podmiot ponoszący wydatki]],$F$2:$I$7,4,0))</f>
        <v/>
      </c>
      <c r="G55" s="8" t="str">
        <f>IF(Tabela1[[#This Row],[Podmiot ponoszący wydatki]]="","",VLOOKUP(Tabela1[[#This Row],[Podmiot ponoszący wydatki]],$F$2:$J$7,5,0))</f>
        <v/>
      </c>
      <c r="H55" s="6"/>
      <c r="I55" s="6"/>
      <c r="J55" s="3" t="str">
        <f>IF(Tabela1[[#This Row],[Poziom dofinansowania]]="","",ROUND(Tabela1[[#This Row],[Wydatki kwalifikowalne]]*Tabela1[[#This Row],[Poziom dofinansowania]],2))</f>
        <v/>
      </c>
      <c r="K55" s="4"/>
      <c r="L55" s="4"/>
      <c r="M55" s="5"/>
      <c r="N55" s="4"/>
    </row>
    <row r="56" spans="1:14">
      <c r="A56" s="33" t="s">
        <v>245</v>
      </c>
      <c r="B56" s="2"/>
      <c r="C56" s="7"/>
      <c r="D56" s="173"/>
      <c r="E56" s="222" t="str">
        <f>IF(Tabela1[[#This Row],[Podmiot ponoszący wydatki]]="","",VLOOKUP(Tabela1[[#This Row],[Podmiot ponoszący wydatki]],$F$2:$H$7,3,0))</f>
        <v/>
      </c>
      <c r="F56" s="8" t="str">
        <f>IF(Tabela1[[#This Row],[Podmiot ponoszący wydatki]]="","",VLOOKUP(Tabela1[[#This Row],[Podmiot ponoszący wydatki]],$F$2:$I$7,4,0))</f>
        <v/>
      </c>
      <c r="G56" s="8" t="str">
        <f>IF(Tabela1[[#This Row],[Podmiot ponoszący wydatki]]="","",VLOOKUP(Tabela1[[#This Row],[Podmiot ponoszący wydatki]],$F$2:$J$7,5,0))</f>
        <v/>
      </c>
      <c r="H56" s="6"/>
      <c r="I56" s="6"/>
      <c r="J56" s="3" t="str">
        <f>IF(Tabela1[[#This Row],[Poziom dofinansowania]]="","",ROUND(Tabela1[[#This Row],[Wydatki kwalifikowalne]]*Tabela1[[#This Row],[Poziom dofinansowania]],2))</f>
        <v/>
      </c>
      <c r="K56" s="4"/>
      <c r="L56" s="4"/>
      <c r="M56" s="5"/>
      <c r="N56" s="4"/>
    </row>
    <row r="57" spans="1:14">
      <c r="A57" s="33" t="s">
        <v>246</v>
      </c>
      <c r="B57" s="2"/>
      <c r="C57" s="7"/>
      <c r="D57" s="173"/>
      <c r="E57" s="222" t="str">
        <f>IF(Tabela1[[#This Row],[Podmiot ponoszący wydatki]]="","",VLOOKUP(Tabela1[[#This Row],[Podmiot ponoszący wydatki]],$F$2:$H$7,3,0))</f>
        <v/>
      </c>
      <c r="F57" s="8" t="str">
        <f>IF(Tabela1[[#This Row],[Podmiot ponoszący wydatki]]="","",VLOOKUP(Tabela1[[#This Row],[Podmiot ponoszący wydatki]],$F$2:$I$7,4,0))</f>
        <v/>
      </c>
      <c r="G57" s="8" t="str">
        <f>IF(Tabela1[[#This Row],[Podmiot ponoszący wydatki]]="","",VLOOKUP(Tabela1[[#This Row],[Podmiot ponoszący wydatki]],$F$2:$J$7,5,0))</f>
        <v/>
      </c>
      <c r="H57" s="6"/>
      <c r="I57" s="6"/>
      <c r="J57" s="3" t="str">
        <f>IF(Tabela1[[#This Row],[Poziom dofinansowania]]="","",ROUND(Tabela1[[#This Row],[Wydatki kwalifikowalne]]*Tabela1[[#This Row],[Poziom dofinansowania]],2))</f>
        <v/>
      </c>
      <c r="K57" s="4"/>
      <c r="L57" s="4"/>
      <c r="M57" s="5"/>
      <c r="N57" s="4"/>
    </row>
    <row r="58" spans="1:14">
      <c r="A58" s="33" t="s">
        <v>247</v>
      </c>
      <c r="B58" s="2"/>
      <c r="C58" s="7"/>
      <c r="D58" s="173"/>
      <c r="E58" s="222" t="str">
        <f>IF(Tabela1[[#This Row],[Podmiot ponoszący wydatki]]="","",VLOOKUP(Tabela1[[#This Row],[Podmiot ponoszący wydatki]],$F$2:$H$7,3,0))</f>
        <v/>
      </c>
      <c r="F58" s="8" t="str">
        <f>IF(Tabela1[[#This Row],[Podmiot ponoszący wydatki]]="","",VLOOKUP(Tabela1[[#This Row],[Podmiot ponoszący wydatki]],$F$2:$I$7,4,0))</f>
        <v/>
      </c>
      <c r="G58" s="8" t="str">
        <f>IF(Tabela1[[#This Row],[Podmiot ponoszący wydatki]]="","",VLOOKUP(Tabela1[[#This Row],[Podmiot ponoszący wydatki]],$F$2:$J$7,5,0))</f>
        <v/>
      </c>
      <c r="H58" s="6"/>
      <c r="I58" s="6"/>
      <c r="J58" s="3" t="str">
        <f>IF(Tabela1[[#This Row],[Poziom dofinansowania]]="","",ROUND(Tabela1[[#This Row],[Wydatki kwalifikowalne]]*Tabela1[[#This Row],[Poziom dofinansowania]],2))</f>
        <v/>
      </c>
      <c r="K58" s="4"/>
      <c r="L58" s="4"/>
      <c r="M58" s="5"/>
      <c r="N58" s="4"/>
    </row>
    <row r="59" spans="1:14">
      <c r="A59" s="33" t="s">
        <v>248</v>
      </c>
      <c r="B59" s="2"/>
      <c r="C59" s="7"/>
      <c r="D59" s="173"/>
      <c r="E59" s="222" t="str">
        <f>IF(Tabela1[[#This Row],[Podmiot ponoszący wydatki]]="","",VLOOKUP(Tabela1[[#This Row],[Podmiot ponoszący wydatki]],$F$2:$H$7,3,0))</f>
        <v/>
      </c>
      <c r="F59" s="8" t="str">
        <f>IF(Tabela1[[#This Row],[Podmiot ponoszący wydatki]]="","",VLOOKUP(Tabela1[[#This Row],[Podmiot ponoszący wydatki]],$F$2:$I$7,4,0))</f>
        <v/>
      </c>
      <c r="G59" s="8" t="str">
        <f>IF(Tabela1[[#This Row],[Podmiot ponoszący wydatki]]="","",VLOOKUP(Tabela1[[#This Row],[Podmiot ponoszący wydatki]],$F$2:$J$7,5,0))</f>
        <v/>
      </c>
      <c r="H59" s="6"/>
      <c r="I59" s="6"/>
      <c r="J59" s="3" t="str">
        <f>IF(Tabela1[[#This Row],[Poziom dofinansowania]]="","",ROUND(Tabela1[[#This Row],[Wydatki kwalifikowalne]]*Tabela1[[#This Row],[Poziom dofinansowania]],2))</f>
        <v/>
      </c>
      <c r="K59" s="4"/>
      <c r="L59" s="4"/>
      <c r="M59" s="5"/>
      <c r="N59" s="4"/>
    </row>
    <row r="60" spans="1:14">
      <c r="A60" s="33" t="s">
        <v>249</v>
      </c>
      <c r="B60" s="2"/>
      <c r="C60" s="7"/>
      <c r="D60" s="173"/>
      <c r="E60" s="222" t="str">
        <f>IF(Tabela1[[#This Row],[Podmiot ponoszący wydatki]]="","",VLOOKUP(Tabela1[[#This Row],[Podmiot ponoszący wydatki]],$F$2:$H$7,3,0))</f>
        <v/>
      </c>
      <c r="F60" s="8" t="str">
        <f>IF(Tabela1[[#This Row],[Podmiot ponoszący wydatki]]="","",VLOOKUP(Tabela1[[#This Row],[Podmiot ponoszący wydatki]],$F$2:$I$7,4,0))</f>
        <v/>
      </c>
      <c r="G60" s="8" t="str">
        <f>IF(Tabela1[[#This Row],[Podmiot ponoszący wydatki]]="","",VLOOKUP(Tabela1[[#This Row],[Podmiot ponoszący wydatki]],$F$2:$J$7,5,0))</f>
        <v/>
      </c>
      <c r="H60" s="6"/>
      <c r="I60" s="6"/>
      <c r="J60" s="3" t="str">
        <f>IF(Tabela1[[#This Row],[Poziom dofinansowania]]="","",ROUND(Tabela1[[#This Row],[Wydatki kwalifikowalne]]*Tabela1[[#This Row],[Poziom dofinansowania]],2))</f>
        <v/>
      </c>
      <c r="K60" s="4"/>
      <c r="L60" s="4"/>
      <c r="M60" s="5"/>
      <c r="N60" s="4"/>
    </row>
    <row r="61" spans="1:14">
      <c r="A61" s="33" t="s">
        <v>250</v>
      </c>
      <c r="B61" s="2"/>
      <c r="C61" s="7"/>
      <c r="D61" s="173"/>
      <c r="E61" s="222" t="str">
        <f>IF(Tabela1[[#This Row],[Podmiot ponoszący wydatki]]="","",VLOOKUP(Tabela1[[#This Row],[Podmiot ponoszący wydatki]],$F$2:$H$7,3,0))</f>
        <v/>
      </c>
      <c r="F61" s="8" t="str">
        <f>IF(Tabela1[[#This Row],[Podmiot ponoszący wydatki]]="","",VLOOKUP(Tabela1[[#This Row],[Podmiot ponoszący wydatki]],$F$2:$I$7,4,0))</f>
        <v/>
      </c>
      <c r="G61" s="8" t="str">
        <f>IF(Tabela1[[#This Row],[Podmiot ponoszący wydatki]]="","",VLOOKUP(Tabela1[[#This Row],[Podmiot ponoszący wydatki]],$F$2:$J$7,5,0))</f>
        <v/>
      </c>
      <c r="H61" s="6"/>
      <c r="I61" s="6"/>
      <c r="J61" s="3" t="str">
        <f>IF(Tabela1[[#This Row],[Poziom dofinansowania]]="","",ROUND(Tabela1[[#This Row],[Wydatki kwalifikowalne]]*Tabela1[[#This Row],[Poziom dofinansowania]],2))</f>
        <v/>
      </c>
      <c r="K61" s="4"/>
      <c r="L61" s="4"/>
      <c r="M61" s="5"/>
      <c r="N61" s="4"/>
    </row>
    <row r="62" spans="1:14">
      <c r="A62" s="33" t="s">
        <v>251</v>
      </c>
      <c r="B62" s="2"/>
      <c r="C62" s="7"/>
      <c r="D62" s="173"/>
      <c r="E62" s="222" t="str">
        <f>IF(Tabela1[[#This Row],[Podmiot ponoszący wydatki]]="","",VLOOKUP(Tabela1[[#This Row],[Podmiot ponoszący wydatki]],$F$2:$H$7,3,0))</f>
        <v/>
      </c>
      <c r="F62" s="8" t="str">
        <f>IF(Tabela1[[#This Row],[Podmiot ponoszący wydatki]]="","",VLOOKUP(Tabela1[[#This Row],[Podmiot ponoszący wydatki]],$F$2:$I$7,4,0))</f>
        <v/>
      </c>
      <c r="G62" s="8" t="str">
        <f>IF(Tabela1[[#This Row],[Podmiot ponoszący wydatki]]="","",VLOOKUP(Tabela1[[#This Row],[Podmiot ponoszący wydatki]],$F$2:$J$7,5,0))</f>
        <v/>
      </c>
      <c r="H62" s="6"/>
      <c r="I62" s="6"/>
      <c r="J62" s="3" t="str">
        <f>IF(Tabela1[[#This Row],[Poziom dofinansowania]]="","",ROUND(Tabela1[[#This Row],[Wydatki kwalifikowalne]]*Tabela1[[#This Row],[Poziom dofinansowania]],2))</f>
        <v/>
      </c>
      <c r="K62" s="4"/>
      <c r="L62" s="4"/>
      <c r="M62" s="5"/>
      <c r="N62" s="4"/>
    </row>
    <row r="63" spans="1:14">
      <c r="A63" s="33" t="s">
        <v>252</v>
      </c>
      <c r="B63" s="2"/>
      <c r="C63" s="7"/>
      <c r="D63" s="173"/>
      <c r="E63" s="222" t="str">
        <f>IF(Tabela1[[#This Row],[Podmiot ponoszący wydatki]]="","",VLOOKUP(Tabela1[[#This Row],[Podmiot ponoszący wydatki]],$F$2:$H$7,3,0))</f>
        <v/>
      </c>
      <c r="F63" s="8" t="str">
        <f>IF(Tabela1[[#This Row],[Podmiot ponoszący wydatki]]="","",VLOOKUP(Tabela1[[#This Row],[Podmiot ponoszący wydatki]],$F$2:$I$7,4,0))</f>
        <v/>
      </c>
      <c r="G63" s="8" t="str">
        <f>IF(Tabela1[[#This Row],[Podmiot ponoszący wydatki]]="","",VLOOKUP(Tabela1[[#This Row],[Podmiot ponoszący wydatki]],$F$2:$J$7,5,0))</f>
        <v/>
      </c>
      <c r="H63" s="6"/>
      <c r="I63" s="6"/>
      <c r="J63" s="3" t="str">
        <f>IF(Tabela1[[#This Row],[Poziom dofinansowania]]="","",ROUND(Tabela1[[#This Row],[Wydatki kwalifikowalne]]*Tabela1[[#This Row],[Poziom dofinansowania]],2))</f>
        <v/>
      </c>
      <c r="K63" s="4"/>
      <c r="L63" s="4"/>
      <c r="M63" s="5"/>
      <c r="N63" s="4"/>
    </row>
    <row r="64" spans="1:14">
      <c r="A64" s="33" t="s">
        <v>253</v>
      </c>
      <c r="B64" s="2"/>
      <c r="C64" s="7"/>
      <c r="D64" s="173"/>
      <c r="E64" s="222" t="str">
        <f>IF(Tabela1[[#This Row],[Podmiot ponoszący wydatki]]="","",VLOOKUP(Tabela1[[#This Row],[Podmiot ponoszący wydatki]],$F$2:$H$7,3,0))</f>
        <v/>
      </c>
      <c r="F64" s="8" t="str">
        <f>IF(Tabela1[[#This Row],[Podmiot ponoszący wydatki]]="","",VLOOKUP(Tabela1[[#This Row],[Podmiot ponoszący wydatki]],$F$2:$I$7,4,0))</f>
        <v/>
      </c>
      <c r="G64" s="8" t="str">
        <f>IF(Tabela1[[#This Row],[Podmiot ponoszący wydatki]]="","",VLOOKUP(Tabela1[[#This Row],[Podmiot ponoszący wydatki]],$F$2:$J$7,5,0))</f>
        <v/>
      </c>
      <c r="H64" s="6"/>
      <c r="I64" s="6"/>
      <c r="J64" s="3" t="str">
        <f>IF(Tabela1[[#This Row],[Poziom dofinansowania]]="","",ROUND(Tabela1[[#This Row],[Wydatki kwalifikowalne]]*Tabela1[[#This Row],[Poziom dofinansowania]],2))</f>
        <v/>
      </c>
      <c r="K64" s="4"/>
      <c r="L64" s="4"/>
      <c r="M64" s="5"/>
      <c r="N64" s="4"/>
    </row>
    <row r="65" spans="1:14">
      <c r="A65" s="33" t="s">
        <v>254</v>
      </c>
      <c r="B65" s="2"/>
      <c r="C65" s="7"/>
      <c r="D65" s="173"/>
      <c r="E65" s="222" t="str">
        <f>IF(Tabela1[[#This Row],[Podmiot ponoszący wydatki]]="","",VLOOKUP(Tabela1[[#This Row],[Podmiot ponoszący wydatki]],$F$2:$H$7,3,0))</f>
        <v/>
      </c>
      <c r="F65" s="8" t="str">
        <f>IF(Tabela1[[#This Row],[Podmiot ponoszący wydatki]]="","",VLOOKUP(Tabela1[[#This Row],[Podmiot ponoszący wydatki]],$F$2:$I$7,4,0))</f>
        <v/>
      </c>
      <c r="G65" s="8" t="str">
        <f>IF(Tabela1[[#This Row],[Podmiot ponoszący wydatki]]="","",VLOOKUP(Tabela1[[#This Row],[Podmiot ponoszący wydatki]],$F$2:$J$7,5,0))</f>
        <v/>
      </c>
      <c r="H65" s="6"/>
      <c r="I65" s="6"/>
      <c r="J65" s="3" t="str">
        <f>IF(Tabela1[[#This Row],[Poziom dofinansowania]]="","",ROUND(Tabela1[[#This Row],[Wydatki kwalifikowalne]]*Tabela1[[#This Row],[Poziom dofinansowania]],2))</f>
        <v/>
      </c>
      <c r="K65" s="4"/>
      <c r="L65" s="4"/>
      <c r="M65" s="5"/>
      <c r="N65" s="4"/>
    </row>
    <row r="66" spans="1:14">
      <c r="A66" s="33" t="s">
        <v>255</v>
      </c>
      <c r="B66" s="2"/>
      <c r="C66" s="7"/>
      <c r="D66" s="173"/>
      <c r="E66" s="222" t="str">
        <f>IF(Tabela1[[#This Row],[Podmiot ponoszący wydatki]]="","",VLOOKUP(Tabela1[[#This Row],[Podmiot ponoszący wydatki]],$F$2:$H$7,3,0))</f>
        <v/>
      </c>
      <c r="F66" s="8" t="str">
        <f>IF(Tabela1[[#This Row],[Podmiot ponoszący wydatki]]="","",VLOOKUP(Tabela1[[#This Row],[Podmiot ponoszący wydatki]],$F$2:$I$7,4,0))</f>
        <v/>
      </c>
      <c r="G66" s="8" t="str">
        <f>IF(Tabela1[[#This Row],[Podmiot ponoszący wydatki]]="","",VLOOKUP(Tabela1[[#This Row],[Podmiot ponoszący wydatki]],$F$2:$J$7,5,0))</f>
        <v/>
      </c>
      <c r="H66" s="6"/>
      <c r="I66" s="6"/>
      <c r="J66" s="3" t="str">
        <f>IF(Tabela1[[#This Row],[Poziom dofinansowania]]="","",ROUND(Tabela1[[#This Row],[Wydatki kwalifikowalne]]*Tabela1[[#This Row],[Poziom dofinansowania]],2))</f>
        <v/>
      </c>
      <c r="K66" s="4"/>
      <c r="L66" s="4"/>
      <c r="M66" s="5"/>
      <c r="N66" s="4"/>
    </row>
    <row r="67" spans="1:14">
      <c r="A67" s="33" t="s">
        <v>256</v>
      </c>
      <c r="B67" s="2"/>
      <c r="C67" s="7"/>
      <c r="D67" s="173"/>
      <c r="E67" s="222" t="str">
        <f>IF(Tabela1[[#This Row],[Podmiot ponoszący wydatki]]="","",VLOOKUP(Tabela1[[#This Row],[Podmiot ponoszący wydatki]],$F$2:$H$7,3,0))</f>
        <v/>
      </c>
      <c r="F67" s="8" t="str">
        <f>IF(Tabela1[[#This Row],[Podmiot ponoszący wydatki]]="","",VLOOKUP(Tabela1[[#This Row],[Podmiot ponoszący wydatki]],$F$2:$I$7,4,0))</f>
        <v/>
      </c>
      <c r="G67" s="8" t="str">
        <f>IF(Tabela1[[#This Row],[Podmiot ponoszący wydatki]]="","",VLOOKUP(Tabela1[[#This Row],[Podmiot ponoszący wydatki]],$F$2:$J$7,5,0))</f>
        <v/>
      </c>
      <c r="H67" s="6"/>
      <c r="I67" s="6"/>
      <c r="J67" s="3" t="str">
        <f>IF(Tabela1[[#This Row],[Poziom dofinansowania]]="","",ROUND(Tabela1[[#This Row],[Wydatki kwalifikowalne]]*Tabela1[[#This Row],[Poziom dofinansowania]],2))</f>
        <v/>
      </c>
      <c r="K67" s="4"/>
      <c r="L67" s="4"/>
      <c r="M67" s="5"/>
      <c r="N67" s="4"/>
    </row>
    <row r="68" spans="1:14">
      <c r="A68" s="33" t="s">
        <v>257</v>
      </c>
      <c r="B68" s="2"/>
      <c r="C68" s="7"/>
      <c r="D68" s="173"/>
      <c r="E68" s="222" t="str">
        <f>IF(Tabela1[[#This Row],[Podmiot ponoszący wydatki]]="","",VLOOKUP(Tabela1[[#This Row],[Podmiot ponoszący wydatki]],$F$2:$H$7,3,0))</f>
        <v/>
      </c>
      <c r="F68" s="8" t="str">
        <f>IF(Tabela1[[#This Row],[Podmiot ponoszący wydatki]]="","",VLOOKUP(Tabela1[[#This Row],[Podmiot ponoszący wydatki]],$F$2:$I$7,4,0))</f>
        <v/>
      </c>
      <c r="G68" s="8" t="str">
        <f>IF(Tabela1[[#This Row],[Podmiot ponoszący wydatki]]="","",VLOOKUP(Tabela1[[#This Row],[Podmiot ponoszący wydatki]],$F$2:$J$7,5,0))</f>
        <v/>
      </c>
      <c r="H68" s="6"/>
      <c r="I68" s="6"/>
      <c r="J68" s="3" t="str">
        <f>IF(Tabela1[[#This Row],[Poziom dofinansowania]]="","",ROUND(Tabela1[[#This Row],[Wydatki kwalifikowalne]]*Tabela1[[#This Row],[Poziom dofinansowania]],2))</f>
        <v/>
      </c>
      <c r="K68" s="4"/>
      <c r="L68" s="4"/>
      <c r="M68" s="5"/>
      <c r="N68" s="4"/>
    </row>
    <row r="69" spans="1:14">
      <c r="A69" s="33" t="s">
        <v>258</v>
      </c>
      <c r="B69" s="2"/>
      <c r="C69" s="7"/>
      <c r="D69" s="173"/>
      <c r="E69" s="222" t="str">
        <f>IF(Tabela1[[#This Row],[Podmiot ponoszący wydatki]]="","",VLOOKUP(Tabela1[[#This Row],[Podmiot ponoszący wydatki]],$F$2:$H$7,3,0))</f>
        <v/>
      </c>
      <c r="F69" s="8" t="str">
        <f>IF(Tabela1[[#This Row],[Podmiot ponoszący wydatki]]="","",VLOOKUP(Tabela1[[#This Row],[Podmiot ponoszący wydatki]],$F$2:$I$7,4,0))</f>
        <v/>
      </c>
      <c r="G69" s="8" t="str">
        <f>IF(Tabela1[[#This Row],[Podmiot ponoszący wydatki]]="","",VLOOKUP(Tabela1[[#This Row],[Podmiot ponoszący wydatki]],$F$2:$J$7,5,0))</f>
        <v/>
      </c>
      <c r="H69" s="6"/>
      <c r="I69" s="6"/>
      <c r="J69" s="3" t="str">
        <f>IF(Tabela1[[#This Row],[Poziom dofinansowania]]="","",ROUND(Tabela1[[#This Row],[Wydatki kwalifikowalne]]*Tabela1[[#This Row],[Poziom dofinansowania]],2))</f>
        <v/>
      </c>
      <c r="K69" s="4"/>
      <c r="L69" s="4"/>
      <c r="M69" s="5"/>
      <c r="N69" s="4"/>
    </row>
    <row r="70" spans="1:14">
      <c r="A70" s="33" t="s">
        <v>259</v>
      </c>
      <c r="B70" s="2"/>
      <c r="C70" s="7"/>
      <c r="D70" s="173"/>
      <c r="E70" s="222" t="str">
        <f>IF(Tabela1[[#This Row],[Podmiot ponoszący wydatki]]="","",VLOOKUP(Tabela1[[#This Row],[Podmiot ponoszący wydatki]],$F$2:$H$7,3,0))</f>
        <v/>
      </c>
      <c r="F70" s="8" t="str">
        <f>IF(Tabela1[[#This Row],[Podmiot ponoszący wydatki]]="","",VLOOKUP(Tabela1[[#This Row],[Podmiot ponoszący wydatki]],$F$2:$I$7,4,0))</f>
        <v/>
      </c>
      <c r="G70" s="8" t="str">
        <f>IF(Tabela1[[#This Row],[Podmiot ponoszący wydatki]]="","",VLOOKUP(Tabela1[[#This Row],[Podmiot ponoszący wydatki]],$F$2:$J$7,5,0))</f>
        <v/>
      </c>
      <c r="H70" s="6"/>
      <c r="I70" s="6"/>
      <c r="J70" s="3" t="str">
        <f>IF(Tabela1[[#This Row],[Poziom dofinansowania]]="","",ROUND(Tabela1[[#This Row],[Wydatki kwalifikowalne]]*Tabela1[[#This Row],[Poziom dofinansowania]],2))</f>
        <v/>
      </c>
      <c r="K70" s="4"/>
      <c r="L70" s="4"/>
      <c r="M70" s="5"/>
      <c r="N70" s="4"/>
    </row>
    <row r="71" spans="1:14">
      <c r="A71" s="33" t="s">
        <v>260</v>
      </c>
      <c r="B71" s="2"/>
      <c r="C71" s="7"/>
      <c r="D71" s="173"/>
      <c r="E71" s="222" t="str">
        <f>IF(Tabela1[[#This Row],[Podmiot ponoszący wydatki]]="","",VLOOKUP(Tabela1[[#This Row],[Podmiot ponoszący wydatki]],$F$2:$H$7,3,0))</f>
        <v/>
      </c>
      <c r="F71" s="8" t="str">
        <f>IF(Tabela1[[#This Row],[Podmiot ponoszący wydatki]]="","",VLOOKUP(Tabela1[[#This Row],[Podmiot ponoszący wydatki]],$F$2:$I$7,4,0))</f>
        <v/>
      </c>
      <c r="G71" s="8" t="str">
        <f>IF(Tabela1[[#This Row],[Podmiot ponoszący wydatki]]="","",VLOOKUP(Tabela1[[#This Row],[Podmiot ponoszący wydatki]],$F$2:$J$7,5,0))</f>
        <v/>
      </c>
      <c r="H71" s="6"/>
      <c r="I71" s="6"/>
      <c r="J71" s="3" t="str">
        <f>IF(Tabela1[[#This Row],[Poziom dofinansowania]]="","",ROUND(Tabela1[[#This Row],[Wydatki kwalifikowalne]]*Tabela1[[#This Row],[Poziom dofinansowania]],2))</f>
        <v/>
      </c>
      <c r="K71" s="4"/>
      <c r="L71" s="4"/>
      <c r="M71" s="5"/>
      <c r="N71" s="4"/>
    </row>
    <row r="72" spans="1:14">
      <c r="A72" s="33" t="s">
        <v>261</v>
      </c>
      <c r="B72" s="2"/>
      <c r="C72" s="7"/>
      <c r="D72" s="173"/>
      <c r="E72" s="222" t="str">
        <f>IF(Tabela1[[#This Row],[Podmiot ponoszący wydatki]]="","",VLOOKUP(Tabela1[[#This Row],[Podmiot ponoszący wydatki]],$F$2:$H$7,3,0))</f>
        <v/>
      </c>
      <c r="F72" s="8" t="str">
        <f>IF(Tabela1[[#This Row],[Podmiot ponoszący wydatki]]="","",VLOOKUP(Tabela1[[#This Row],[Podmiot ponoszący wydatki]],$F$2:$I$7,4,0))</f>
        <v/>
      </c>
      <c r="G72" s="8" t="str">
        <f>IF(Tabela1[[#This Row],[Podmiot ponoszący wydatki]]="","",VLOOKUP(Tabela1[[#This Row],[Podmiot ponoszący wydatki]],$F$2:$J$7,5,0))</f>
        <v/>
      </c>
      <c r="H72" s="6"/>
      <c r="I72" s="6"/>
      <c r="J72" s="3" t="str">
        <f>IF(Tabela1[[#This Row],[Poziom dofinansowania]]="","",ROUND(Tabela1[[#This Row],[Wydatki kwalifikowalne]]*Tabela1[[#This Row],[Poziom dofinansowania]],2))</f>
        <v/>
      </c>
      <c r="K72" s="4"/>
      <c r="L72" s="4"/>
      <c r="M72" s="5"/>
      <c r="N72" s="4"/>
    </row>
    <row r="73" spans="1:14">
      <c r="A73" s="33" t="s">
        <v>262</v>
      </c>
      <c r="B73" s="2"/>
      <c r="C73" s="7"/>
      <c r="D73" s="173"/>
      <c r="E73" s="222" t="str">
        <f>IF(Tabela1[[#This Row],[Podmiot ponoszący wydatki]]="","",VLOOKUP(Tabela1[[#This Row],[Podmiot ponoszący wydatki]],$F$2:$H$7,3,0))</f>
        <v/>
      </c>
      <c r="F73" s="8" t="str">
        <f>IF(Tabela1[[#This Row],[Podmiot ponoszący wydatki]]="","",VLOOKUP(Tabela1[[#This Row],[Podmiot ponoszący wydatki]],$F$2:$I$7,4,0))</f>
        <v/>
      </c>
      <c r="G73" s="8" t="str">
        <f>IF(Tabela1[[#This Row],[Podmiot ponoszący wydatki]]="","",VLOOKUP(Tabela1[[#This Row],[Podmiot ponoszący wydatki]],$F$2:$J$7,5,0))</f>
        <v/>
      </c>
      <c r="H73" s="6"/>
      <c r="I73" s="6"/>
      <c r="J73" s="3" t="str">
        <f>IF(Tabela1[[#This Row],[Poziom dofinansowania]]="","",ROUND(Tabela1[[#This Row],[Wydatki kwalifikowalne]]*Tabela1[[#This Row],[Poziom dofinansowania]],2))</f>
        <v/>
      </c>
      <c r="K73" s="4"/>
      <c r="L73" s="4"/>
      <c r="M73" s="5"/>
      <c r="N73" s="4"/>
    </row>
    <row r="74" spans="1:14">
      <c r="A74" s="33" t="s">
        <v>263</v>
      </c>
      <c r="B74" s="2"/>
      <c r="C74" s="7"/>
      <c r="D74" s="173"/>
      <c r="E74" s="222" t="str">
        <f>IF(Tabela1[[#This Row],[Podmiot ponoszący wydatki]]="","",VLOOKUP(Tabela1[[#This Row],[Podmiot ponoszący wydatki]],$F$2:$H$7,3,0))</f>
        <v/>
      </c>
      <c r="F74" s="8" t="str">
        <f>IF(Tabela1[[#This Row],[Podmiot ponoszący wydatki]]="","",VLOOKUP(Tabela1[[#This Row],[Podmiot ponoszący wydatki]],$F$2:$I$7,4,0))</f>
        <v/>
      </c>
      <c r="G74" s="8" t="str">
        <f>IF(Tabela1[[#This Row],[Podmiot ponoszący wydatki]]="","",VLOOKUP(Tabela1[[#This Row],[Podmiot ponoszący wydatki]],$F$2:$J$7,5,0))</f>
        <v/>
      </c>
      <c r="H74" s="6"/>
      <c r="I74" s="6"/>
      <c r="J74" s="3" t="str">
        <f>IF(Tabela1[[#This Row],[Poziom dofinansowania]]="","",ROUND(Tabela1[[#This Row],[Wydatki kwalifikowalne]]*Tabela1[[#This Row],[Poziom dofinansowania]],2))</f>
        <v/>
      </c>
      <c r="K74" s="4"/>
      <c r="L74" s="4"/>
      <c r="M74" s="5"/>
      <c r="N74" s="4"/>
    </row>
    <row r="75" spans="1:14">
      <c r="A75" s="33" t="s">
        <v>264</v>
      </c>
      <c r="B75" s="2"/>
      <c r="C75" s="7"/>
      <c r="D75" s="173"/>
      <c r="E75" s="222" t="str">
        <f>IF(Tabela1[[#This Row],[Podmiot ponoszący wydatki]]="","",VLOOKUP(Tabela1[[#This Row],[Podmiot ponoszący wydatki]],$F$2:$H$7,3,0))</f>
        <v/>
      </c>
      <c r="F75" s="8" t="str">
        <f>IF(Tabela1[[#This Row],[Podmiot ponoszący wydatki]]="","",VLOOKUP(Tabela1[[#This Row],[Podmiot ponoszący wydatki]],$F$2:$I$7,4,0))</f>
        <v/>
      </c>
      <c r="G75" s="8" t="str">
        <f>IF(Tabela1[[#This Row],[Podmiot ponoszący wydatki]]="","",VLOOKUP(Tabela1[[#This Row],[Podmiot ponoszący wydatki]],$F$2:$J$7,5,0))</f>
        <v/>
      </c>
      <c r="H75" s="6"/>
      <c r="I75" s="6"/>
      <c r="J75" s="3" t="str">
        <f>IF(Tabela1[[#This Row],[Poziom dofinansowania]]="","",ROUND(Tabela1[[#This Row],[Wydatki kwalifikowalne]]*Tabela1[[#This Row],[Poziom dofinansowania]],2))</f>
        <v/>
      </c>
      <c r="K75" s="4"/>
      <c r="L75" s="4"/>
      <c r="M75" s="5"/>
      <c r="N75" s="4"/>
    </row>
    <row r="76" spans="1:14">
      <c r="A76" s="33" t="s">
        <v>265</v>
      </c>
      <c r="B76" s="2"/>
      <c r="C76" s="7"/>
      <c r="D76" s="173"/>
      <c r="E76" s="222" t="str">
        <f>IF(Tabela1[[#This Row],[Podmiot ponoszący wydatki]]="","",VLOOKUP(Tabela1[[#This Row],[Podmiot ponoszący wydatki]],$F$2:$H$7,3,0))</f>
        <v/>
      </c>
      <c r="F76" s="8" t="str">
        <f>IF(Tabela1[[#This Row],[Podmiot ponoszący wydatki]]="","",VLOOKUP(Tabela1[[#This Row],[Podmiot ponoszący wydatki]],$F$2:$I$7,4,0))</f>
        <v/>
      </c>
      <c r="G76" s="8" t="str">
        <f>IF(Tabela1[[#This Row],[Podmiot ponoszący wydatki]]="","",VLOOKUP(Tabela1[[#This Row],[Podmiot ponoszący wydatki]],$F$2:$J$7,5,0))</f>
        <v/>
      </c>
      <c r="H76" s="6"/>
      <c r="I76" s="6"/>
      <c r="J76" s="3" t="str">
        <f>IF(Tabela1[[#This Row],[Poziom dofinansowania]]="","",ROUND(Tabela1[[#This Row],[Wydatki kwalifikowalne]]*Tabela1[[#This Row],[Poziom dofinansowania]],2))</f>
        <v/>
      </c>
      <c r="K76" s="4"/>
      <c r="L76" s="4"/>
      <c r="M76" s="5"/>
      <c r="N76" s="4"/>
    </row>
    <row r="77" spans="1:14">
      <c r="A77" s="33" t="s">
        <v>266</v>
      </c>
      <c r="B77" s="2"/>
      <c r="C77" s="7"/>
      <c r="D77" s="173"/>
      <c r="E77" s="222" t="str">
        <f>IF(Tabela1[[#This Row],[Podmiot ponoszący wydatki]]="","",VLOOKUP(Tabela1[[#This Row],[Podmiot ponoszący wydatki]],$F$2:$H$7,3,0))</f>
        <v/>
      </c>
      <c r="F77" s="8" t="str">
        <f>IF(Tabela1[[#This Row],[Podmiot ponoszący wydatki]]="","",VLOOKUP(Tabela1[[#This Row],[Podmiot ponoszący wydatki]],$F$2:$I$7,4,0))</f>
        <v/>
      </c>
      <c r="G77" s="8" t="str">
        <f>IF(Tabela1[[#This Row],[Podmiot ponoszący wydatki]]="","",VLOOKUP(Tabela1[[#This Row],[Podmiot ponoszący wydatki]],$F$2:$J$7,5,0))</f>
        <v/>
      </c>
      <c r="H77" s="6"/>
      <c r="I77" s="6"/>
      <c r="J77" s="3" t="str">
        <f>IF(Tabela1[[#This Row],[Poziom dofinansowania]]="","",ROUND(Tabela1[[#This Row],[Wydatki kwalifikowalne]]*Tabela1[[#This Row],[Poziom dofinansowania]],2))</f>
        <v/>
      </c>
      <c r="K77" s="4"/>
      <c r="L77" s="4"/>
      <c r="M77" s="5"/>
      <c r="N77" s="4"/>
    </row>
    <row r="78" spans="1:14">
      <c r="A78" s="33" t="s">
        <v>267</v>
      </c>
      <c r="B78" s="2"/>
      <c r="C78" s="7"/>
      <c r="D78" s="173"/>
      <c r="E78" s="222" t="str">
        <f>IF(Tabela1[[#This Row],[Podmiot ponoszący wydatki]]="","",VLOOKUP(Tabela1[[#This Row],[Podmiot ponoszący wydatki]],$F$2:$H$7,3,0))</f>
        <v/>
      </c>
      <c r="F78" s="8" t="str">
        <f>IF(Tabela1[[#This Row],[Podmiot ponoszący wydatki]]="","",VLOOKUP(Tabela1[[#This Row],[Podmiot ponoszący wydatki]],$F$2:$I$7,4,0))</f>
        <v/>
      </c>
      <c r="G78" s="8" t="str">
        <f>IF(Tabela1[[#This Row],[Podmiot ponoszący wydatki]]="","",VLOOKUP(Tabela1[[#This Row],[Podmiot ponoszący wydatki]],$F$2:$J$7,5,0))</f>
        <v/>
      </c>
      <c r="H78" s="6"/>
      <c r="I78" s="6"/>
      <c r="J78" s="3" t="str">
        <f>IF(Tabela1[[#This Row],[Poziom dofinansowania]]="","",ROUND(Tabela1[[#This Row],[Wydatki kwalifikowalne]]*Tabela1[[#This Row],[Poziom dofinansowania]],2))</f>
        <v/>
      </c>
      <c r="K78" s="4"/>
      <c r="L78" s="4"/>
      <c r="M78" s="5"/>
      <c r="N78" s="4"/>
    </row>
    <row r="79" spans="1:14">
      <c r="A79" s="33" t="s">
        <v>268</v>
      </c>
      <c r="B79" s="2"/>
      <c r="C79" s="7"/>
      <c r="D79" s="173"/>
      <c r="E79" s="222" t="str">
        <f>IF(Tabela1[[#This Row],[Podmiot ponoszący wydatki]]="","",VLOOKUP(Tabela1[[#This Row],[Podmiot ponoszący wydatki]],$F$2:$H$7,3,0))</f>
        <v/>
      </c>
      <c r="F79" s="8" t="str">
        <f>IF(Tabela1[[#This Row],[Podmiot ponoszący wydatki]]="","",VLOOKUP(Tabela1[[#This Row],[Podmiot ponoszący wydatki]],$F$2:$I$7,4,0))</f>
        <v/>
      </c>
      <c r="G79" s="8" t="str">
        <f>IF(Tabela1[[#This Row],[Podmiot ponoszący wydatki]]="","",VLOOKUP(Tabela1[[#This Row],[Podmiot ponoszący wydatki]],$F$2:$J$7,5,0))</f>
        <v/>
      </c>
      <c r="H79" s="6"/>
      <c r="I79" s="6"/>
      <c r="J79" s="3" t="str">
        <f>IF(Tabela1[[#This Row],[Poziom dofinansowania]]="","",ROUND(Tabela1[[#This Row],[Wydatki kwalifikowalne]]*Tabela1[[#This Row],[Poziom dofinansowania]],2))</f>
        <v/>
      </c>
      <c r="K79" s="4"/>
      <c r="L79" s="4"/>
      <c r="M79" s="5"/>
      <c r="N79" s="4"/>
    </row>
    <row r="80" spans="1:14">
      <c r="A80" s="33" t="s">
        <v>269</v>
      </c>
      <c r="B80" s="2"/>
      <c r="C80" s="7"/>
      <c r="D80" s="173"/>
      <c r="E80" s="222" t="str">
        <f>IF(Tabela1[[#This Row],[Podmiot ponoszący wydatki]]="","",VLOOKUP(Tabela1[[#This Row],[Podmiot ponoszący wydatki]],$F$2:$H$7,3,0))</f>
        <v/>
      </c>
      <c r="F80" s="8" t="str">
        <f>IF(Tabela1[[#This Row],[Podmiot ponoszący wydatki]]="","",VLOOKUP(Tabela1[[#This Row],[Podmiot ponoszący wydatki]],$F$2:$I$7,4,0))</f>
        <v/>
      </c>
      <c r="G80" s="8" t="str">
        <f>IF(Tabela1[[#This Row],[Podmiot ponoszący wydatki]]="","",VLOOKUP(Tabela1[[#This Row],[Podmiot ponoszący wydatki]],$F$2:$J$7,5,0))</f>
        <v/>
      </c>
      <c r="H80" s="6"/>
      <c r="I80" s="6"/>
      <c r="J80" s="3" t="str">
        <f>IF(Tabela1[[#This Row],[Poziom dofinansowania]]="","",ROUND(Tabela1[[#This Row],[Wydatki kwalifikowalne]]*Tabela1[[#This Row],[Poziom dofinansowania]],2))</f>
        <v/>
      </c>
      <c r="K80" s="4"/>
      <c r="L80" s="4"/>
      <c r="M80" s="5"/>
      <c r="N80" s="4"/>
    </row>
    <row r="81" spans="1:14">
      <c r="A81" s="33" t="s">
        <v>270</v>
      </c>
      <c r="B81" s="2"/>
      <c r="C81" s="7"/>
      <c r="D81" s="173"/>
      <c r="E81" s="222" t="str">
        <f>IF(Tabela1[[#This Row],[Podmiot ponoszący wydatki]]="","",VLOOKUP(Tabela1[[#This Row],[Podmiot ponoszący wydatki]],$F$2:$H$7,3,0))</f>
        <v/>
      </c>
      <c r="F81" s="8" t="str">
        <f>IF(Tabela1[[#This Row],[Podmiot ponoszący wydatki]]="","",VLOOKUP(Tabela1[[#This Row],[Podmiot ponoszący wydatki]],$F$2:$I$7,4,0))</f>
        <v/>
      </c>
      <c r="G81" s="8" t="str">
        <f>IF(Tabela1[[#This Row],[Podmiot ponoszący wydatki]]="","",VLOOKUP(Tabela1[[#This Row],[Podmiot ponoszący wydatki]],$F$2:$J$7,5,0))</f>
        <v/>
      </c>
      <c r="H81" s="6"/>
      <c r="I81" s="6"/>
      <c r="J81" s="3" t="str">
        <f>IF(Tabela1[[#This Row],[Poziom dofinansowania]]="","",ROUND(Tabela1[[#This Row],[Wydatki kwalifikowalne]]*Tabela1[[#This Row],[Poziom dofinansowania]],2))</f>
        <v/>
      </c>
      <c r="K81" s="4"/>
      <c r="L81" s="4"/>
      <c r="M81" s="5"/>
      <c r="N81" s="4"/>
    </row>
    <row r="82" spans="1:14">
      <c r="A82" s="33" t="s">
        <v>271</v>
      </c>
      <c r="B82" s="2"/>
      <c r="C82" s="7"/>
      <c r="D82" s="173"/>
      <c r="E82" s="222" t="str">
        <f>IF(Tabela1[[#This Row],[Podmiot ponoszący wydatki]]="","",VLOOKUP(Tabela1[[#This Row],[Podmiot ponoszący wydatki]],$F$2:$H$7,3,0))</f>
        <v/>
      </c>
      <c r="F82" s="8" t="str">
        <f>IF(Tabela1[[#This Row],[Podmiot ponoszący wydatki]]="","",VLOOKUP(Tabela1[[#This Row],[Podmiot ponoszący wydatki]],$F$2:$I$7,4,0))</f>
        <v/>
      </c>
      <c r="G82" s="8" t="str">
        <f>IF(Tabela1[[#This Row],[Podmiot ponoszący wydatki]]="","",VLOOKUP(Tabela1[[#This Row],[Podmiot ponoszący wydatki]],$F$2:$J$7,5,0))</f>
        <v/>
      </c>
      <c r="H82" s="6"/>
      <c r="I82" s="6"/>
      <c r="J82" s="3" t="str">
        <f>IF(Tabela1[[#This Row],[Poziom dofinansowania]]="","",ROUND(Tabela1[[#This Row],[Wydatki kwalifikowalne]]*Tabela1[[#This Row],[Poziom dofinansowania]],2))</f>
        <v/>
      </c>
      <c r="K82" s="4"/>
      <c r="L82" s="4"/>
      <c r="M82" s="5"/>
      <c r="N82" s="4"/>
    </row>
    <row r="83" spans="1:14">
      <c r="A83" s="33" t="s">
        <v>272</v>
      </c>
      <c r="B83" s="2"/>
      <c r="C83" s="7"/>
      <c r="D83" s="173"/>
      <c r="E83" s="222" t="str">
        <f>IF(Tabela1[[#This Row],[Podmiot ponoszący wydatki]]="","",VLOOKUP(Tabela1[[#This Row],[Podmiot ponoszący wydatki]],$F$2:$H$7,3,0))</f>
        <v/>
      </c>
      <c r="F83" s="8" t="str">
        <f>IF(Tabela1[[#This Row],[Podmiot ponoszący wydatki]]="","",VLOOKUP(Tabela1[[#This Row],[Podmiot ponoszący wydatki]],$F$2:$I$7,4,0))</f>
        <v/>
      </c>
      <c r="G83" s="8" t="str">
        <f>IF(Tabela1[[#This Row],[Podmiot ponoszący wydatki]]="","",VLOOKUP(Tabela1[[#This Row],[Podmiot ponoszący wydatki]],$F$2:$J$7,5,0))</f>
        <v/>
      </c>
      <c r="H83" s="6"/>
      <c r="I83" s="6"/>
      <c r="J83" s="3" t="str">
        <f>IF(Tabela1[[#This Row],[Poziom dofinansowania]]="","",ROUND(Tabela1[[#This Row],[Wydatki kwalifikowalne]]*Tabela1[[#This Row],[Poziom dofinansowania]],2))</f>
        <v/>
      </c>
      <c r="K83" s="4"/>
      <c r="L83" s="4"/>
      <c r="M83" s="5"/>
      <c r="N83" s="4"/>
    </row>
    <row r="84" spans="1:14">
      <c r="A84" s="33" t="s">
        <v>273</v>
      </c>
      <c r="B84" s="2"/>
      <c r="C84" s="7"/>
      <c r="D84" s="173"/>
      <c r="E84" s="222" t="str">
        <f>IF(Tabela1[[#This Row],[Podmiot ponoszący wydatki]]="","",VLOOKUP(Tabela1[[#This Row],[Podmiot ponoszący wydatki]],$F$2:$H$7,3,0))</f>
        <v/>
      </c>
      <c r="F84" s="8" t="str">
        <f>IF(Tabela1[[#This Row],[Podmiot ponoszący wydatki]]="","",VLOOKUP(Tabela1[[#This Row],[Podmiot ponoszący wydatki]],$F$2:$I$7,4,0))</f>
        <v/>
      </c>
      <c r="G84" s="8" t="str">
        <f>IF(Tabela1[[#This Row],[Podmiot ponoszący wydatki]]="","",VLOOKUP(Tabela1[[#This Row],[Podmiot ponoszący wydatki]],$F$2:$J$7,5,0))</f>
        <v/>
      </c>
      <c r="H84" s="6"/>
      <c r="I84" s="6"/>
      <c r="J84" s="3" t="str">
        <f>IF(Tabela1[[#This Row],[Poziom dofinansowania]]="","",ROUND(Tabela1[[#This Row],[Wydatki kwalifikowalne]]*Tabela1[[#This Row],[Poziom dofinansowania]],2))</f>
        <v/>
      </c>
      <c r="K84" s="4"/>
      <c r="L84" s="4"/>
      <c r="M84" s="5"/>
      <c r="N84" s="4"/>
    </row>
    <row r="85" spans="1:14">
      <c r="A85" s="33" t="s">
        <v>274</v>
      </c>
      <c r="B85" s="2"/>
      <c r="C85" s="7"/>
      <c r="D85" s="173"/>
      <c r="E85" s="222" t="str">
        <f>IF(Tabela1[[#This Row],[Podmiot ponoszący wydatki]]="","",VLOOKUP(Tabela1[[#This Row],[Podmiot ponoszący wydatki]],$F$2:$H$7,3,0))</f>
        <v/>
      </c>
      <c r="F85" s="8" t="str">
        <f>IF(Tabela1[[#This Row],[Podmiot ponoszący wydatki]]="","",VLOOKUP(Tabela1[[#This Row],[Podmiot ponoszący wydatki]],$F$2:$I$7,4,0))</f>
        <v/>
      </c>
      <c r="G85" s="8" t="str">
        <f>IF(Tabela1[[#This Row],[Podmiot ponoszący wydatki]]="","",VLOOKUP(Tabela1[[#This Row],[Podmiot ponoszący wydatki]],$F$2:$J$7,5,0))</f>
        <v/>
      </c>
      <c r="H85" s="6"/>
      <c r="I85" s="6"/>
      <c r="J85" s="3" t="str">
        <f>IF(Tabela1[[#This Row],[Poziom dofinansowania]]="","",ROUND(Tabela1[[#This Row],[Wydatki kwalifikowalne]]*Tabela1[[#This Row],[Poziom dofinansowania]],2))</f>
        <v/>
      </c>
      <c r="K85" s="4"/>
      <c r="L85" s="4"/>
      <c r="M85" s="5"/>
      <c r="N85" s="4"/>
    </row>
    <row r="86" spans="1:14">
      <c r="A86" s="33" t="s">
        <v>275</v>
      </c>
      <c r="B86" s="2"/>
      <c r="C86" s="7"/>
      <c r="D86" s="173"/>
      <c r="E86" s="222" t="str">
        <f>IF(Tabela1[[#This Row],[Podmiot ponoszący wydatki]]="","",VLOOKUP(Tabela1[[#This Row],[Podmiot ponoszący wydatki]],$F$2:$H$7,3,0))</f>
        <v/>
      </c>
      <c r="F86" s="8" t="str">
        <f>IF(Tabela1[[#This Row],[Podmiot ponoszący wydatki]]="","",VLOOKUP(Tabela1[[#This Row],[Podmiot ponoszący wydatki]],$F$2:$I$7,4,0))</f>
        <v/>
      </c>
      <c r="G86" s="8" t="str">
        <f>IF(Tabela1[[#This Row],[Podmiot ponoszący wydatki]]="","",VLOOKUP(Tabela1[[#This Row],[Podmiot ponoszący wydatki]],$F$2:$J$7,5,0))</f>
        <v/>
      </c>
      <c r="H86" s="6"/>
      <c r="I86" s="6"/>
      <c r="J86" s="3" t="str">
        <f>IF(Tabela1[[#This Row],[Poziom dofinansowania]]="","",ROUND(Tabela1[[#This Row],[Wydatki kwalifikowalne]]*Tabela1[[#This Row],[Poziom dofinansowania]],2))</f>
        <v/>
      </c>
      <c r="K86" s="4"/>
      <c r="L86" s="4"/>
      <c r="M86" s="5"/>
      <c r="N86" s="4"/>
    </row>
    <row r="87" spans="1:14">
      <c r="A87" s="33" t="s">
        <v>276</v>
      </c>
      <c r="B87" s="2"/>
      <c r="C87" s="7"/>
      <c r="D87" s="173"/>
      <c r="E87" s="222" t="str">
        <f>IF(Tabela1[[#This Row],[Podmiot ponoszący wydatki]]="","",VLOOKUP(Tabela1[[#This Row],[Podmiot ponoszący wydatki]],$F$2:$H$7,3,0))</f>
        <v/>
      </c>
      <c r="F87" s="8" t="str">
        <f>IF(Tabela1[[#This Row],[Podmiot ponoszący wydatki]]="","",VLOOKUP(Tabela1[[#This Row],[Podmiot ponoszący wydatki]],$F$2:$I$7,4,0))</f>
        <v/>
      </c>
      <c r="G87" s="8" t="str">
        <f>IF(Tabela1[[#This Row],[Podmiot ponoszący wydatki]]="","",VLOOKUP(Tabela1[[#This Row],[Podmiot ponoszący wydatki]],$F$2:$J$7,5,0))</f>
        <v/>
      </c>
      <c r="H87" s="6"/>
      <c r="I87" s="6"/>
      <c r="J87" s="3" t="str">
        <f>IF(Tabela1[[#This Row],[Poziom dofinansowania]]="","",ROUND(Tabela1[[#This Row],[Wydatki kwalifikowalne]]*Tabela1[[#This Row],[Poziom dofinansowania]],2))</f>
        <v/>
      </c>
      <c r="K87" s="4"/>
      <c r="L87" s="4"/>
      <c r="M87" s="5"/>
      <c r="N87" s="4"/>
    </row>
    <row r="88" spans="1:14">
      <c r="A88" s="33" t="s">
        <v>277</v>
      </c>
      <c r="B88" s="2"/>
      <c r="C88" s="7"/>
      <c r="D88" s="173"/>
      <c r="E88" s="222" t="str">
        <f>IF(Tabela1[[#This Row],[Podmiot ponoszący wydatki]]="","",VLOOKUP(Tabela1[[#This Row],[Podmiot ponoszący wydatki]],$F$2:$H$7,3,0))</f>
        <v/>
      </c>
      <c r="F88" s="8" t="str">
        <f>IF(Tabela1[[#This Row],[Podmiot ponoszący wydatki]]="","",VLOOKUP(Tabela1[[#This Row],[Podmiot ponoszący wydatki]],$F$2:$I$7,4,0))</f>
        <v/>
      </c>
      <c r="G88" s="8" t="str">
        <f>IF(Tabela1[[#This Row],[Podmiot ponoszący wydatki]]="","",VLOOKUP(Tabela1[[#This Row],[Podmiot ponoszący wydatki]],$F$2:$J$7,5,0))</f>
        <v/>
      </c>
      <c r="H88" s="6"/>
      <c r="I88" s="6"/>
      <c r="J88" s="3" t="str">
        <f>IF(Tabela1[[#This Row],[Poziom dofinansowania]]="","",ROUND(Tabela1[[#This Row],[Wydatki kwalifikowalne]]*Tabela1[[#This Row],[Poziom dofinansowania]],2))</f>
        <v/>
      </c>
      <c r="K88" s="4"/>
      <c r="L88" s="4"/>
      <c r="M88" s="5"/>
      <c r="N88" s="4"/>
    </row>
    <row r="89" spans="1:14">
      <c r="A89" s="33" t="s">
        <v>278</v>
      </c>
      <c r="B89" s="2"/>
      <c r="C89" s="7"/>
      <c r="D89" s="173"/>
      <c r="E89" s="222" t="str">
        <f>IF(Tabela1[[#This Row],[Podmiot ponoszący wydatki]]="","",VLOOKUP(Tabela1[[#This Row],[Podmiot ponoszący wydatki]],$F$2:$H$7,3,0))</f>
        <v/>
      </c>
      <c r="F89" s="8" t="str">
        <f>IF(Tabela1[[#This Row],[Podmiot ponoszący wydatki]]="","",VLOOKUP(Tabela1[[#This Row],[Podmiot ponoszący wydatki]],$F$2:$I$7,4,0))</f>
        <v/>
      </c>
      <c r="G89" s="8" t="str">
        <f>IF(Tabela1[[#This Row],[Podmiot ponoszący wydatki]]="","",VLOOKUP(Tabela1[[#This Row],[Podmiot ponoszący wydatki]],$F$2:$J$7,5,0))</f>
        <v/>
      </c>
      <c r="H89" s="6"/>
      <c r="I89" s="6"/>
      <c r="J89" s="3" t="str">
        <f>IF(Tabela1[[#This Row],[Poziom dofinansowania]]="","",ROUND(Tabela1[[#This Row],[Wydatki kwalifikowalne]]*Tabela1[[#This Row],[Poziom dofinansowania]],2))</f>
        <v/>
      </c>
      <c r="K89" s="4"/>
      <c r="L89" s="4"/>
      <c r="M89" s="5"/>
      <c r="N89" s="4"/>
    </row>
    <row r="90" spans="1:14">
      <c r="A90" s="33" t="s">
        <v>279</v>
      </c>
      <c r="B90" s="2"/>
      <c r="C90" s="7"/>
      <c r="D90" s="173"/>
      <c r="E90" s="222" t="str">
        <f>IF(Tabela1[[#This Row],[Podmiot ponoszący wydatki]]="","",VLOOKUP(Tabela1[[#This Row],[Podmiot ponoszący wydatki]],$F$2:$H$7,3,0))</f>
        <v/>
      </c>
      <c r="F90" s="8" t="str">
        <f>IF(Tabela1[[#This Row],[Podmiot ponoszący wydatki]]="","",VLOOKUP(Tabela1[[#This Row],[Podmiot ponoszący wydatki]],$F$2:$I$7,4,0))</f>
        <v/>
      </c>
      <c r="G90" s="8" t="str">
        <f>IF(Tabela1[[#This Row],[Podmiot ponoszący wydatki]]="","",VLOOKUP(Tabela1[[#This Row],[Podmiot ponoszący wydatki]],$F$2:$J$7,5,0))</f>
        <v/>
      </c>
      <c r="H90" s="6"/>
      <c r="I90" s="6"/>
      <c r="J90" s="3" t="str">
        <f>IF(Tabela1[[#This Row],[Poziom dofinansowania]]="","",ROUND(Tabela1[[#This Row],[Wydatki kwalifikowalne]]*Tabela1[[#This Row],[Poziom dofinansowania]],2))</f>
        <v/>
      </c>
      <c r="K90" s="4"/>
      <c r="L90" s="4"/>
      <c r="M90" s="5"/>
      <c r="N90" s="4"/>
    </row>
    <row r="91" spans="1:14">
      <c r="A91" s="33" t="s">
        <v>280</v>
      </c>
      <c r="B91" s="2"/>
      <c r="C91" s="7"/>
      <c r="D91" s="173"/>
      <c r="E91" s="222" t="str">
        <f>IF(Tabela1[[#This Row],[Podmiot ponoszący wydatki]]="","",VLOOKUP(Tabela1[[#This Row],[Podmiot ponoszący wydatki]],$F$2:$H$7,3,0))</f>
        <v/>
      </c>
      <c r="F91" s="8" t="str">
        <f>IF(Tabela1[[#This Row],[Podmiot ponoszący wydatki]]="","",VLOOKUP(Tabela1[[#This Row],[Podmiot ponoszący wydatki]],$F$2:$I$7,4,0))</f>
        <v/>
      </c>
      <c r="G91" s="8" t="str">
        <f>IF(Tabela1[[#This Row],[Podmiot ponoszący wydatki]]="","",VLOOKUP(Tabela1[[#This Row],[Podmiot ponoszący wydatki]],$F$2:$J$7,5,0))</f>
        <v/>
      </c>
      <c r="H91" s="6"/>
      <c r="I91" s="6"/>
      <c r="J91" s="3" t="str">
        <f>IF(Tabela1[[#This Row],[Poziom dofinansowania]]="","",ROUND(Tabela1[[#This Row],[Wydatki kwalifikowalne]]*Tabela1[[#This Row],[Poziom dofinansowania]],2))</f>
        <v/>
      </c>
      <c r="K91" s="4"/>
      <c r="L91" s="4"/>
      <c r="M91" s="5"/>
      <c r="N91" s="4"/>
    </row>
    <row r="92" spans="1:14">
      <c r="A92" s="33" t="s">
        <v>281</v>
      </c>
      <c r="B92" s="2"/>
      <c r="C92" s="7"/>
      <c r="D92" s="173"/>
      <c r="E92" s="222" t="str">
        <f>IF(Tabela1[[#This Row],[Podmiot ponoszący wydatki]]="","",VLOOKUP(Tabela1[[#This Row],[Podmiot ponoszący wydatki]],$F$2:$H$7,3,0))</f>
        <v/>
      </c>
      <c r="F92" s="8" t="str">
        <f>IF(Tabela1[[#This Row],[Podmiot ponoszący wydatki]]="","",VLOOKUP(Tabela1[[#This Row],[Podmiot ponoszący wydatki]],$F$2:$I$7,4,0))</f>
        <v/>
      </c>
      <c r="G92" s="8" t="str">
        <f>IF(Tabela1[[#This Row],[Podmiot ponoszący wydatki]]="","",VLOOKUP(Tabela1[[#This Row],[Podmiot ponoszący wydatki]],$F$2:$J$7,5,0))</f>
        <v/>
      </c>
      <c r="H92" s="6"/>
      <c r="I92" s="6"/>
      <c r="J92" s="3" t="str">
        <f>IF(Tabela1[[#This Row],[Poziom dofinansowania]]="","",ROUND(Tabela1[[#This Row],[Wydatki kwalifikowalne]]*Tabela1[[#This Row],[Poziom dofinansowania]],2))</f>
        <v/>
      </c>
      <c r="K92" s="4"/>
      <c r="L92" s="4"/>
      <c r="M92" s="5"/>
      <c r="N92" s="4"/>
    </row>
    <row r="93" spans="1:14">
      <c r="A93" s="33" t="s">
        <v>282</v>
      </c>
      <c r="B93" s="2"/>
      <c r="C93" s="7"/>
      <c r="D93" s="173"/>
      <c r="E93" s="222" t="str">
        <f>IF(Tabela1[[#This Row],[Podmiot ponoszący wydatki]]="","",VLOOKUP(Tabela1[[#This Row],[Podmiot ponoszący wydatki]],$F$2:$H$7,3,0))</f>
        <v/>
      </c>
      <c r="F93" s="8" t="str">
        <f>IF(Tabela1[[#This Row],[Podmiot ponoszący wydatki]]="","",VLOOKUP(Tabela1[[#This Row],[Podmiot ponoszący wydatki]],$F$2:$I$7,4,0))</f>
        <v/>
      </c>
      <c r="G93" s="8" t="str">
        <f>IF(Tabela1[[#This Row],[Podmiot ponoszący wydatki]]="","",VLOOKUP(Tabela1[[#This Row],[Podmiot ponoszący wydatki]],$F$2:$J$7,5,0))</f>
        <v/>
      </c>
      <c r="H93" s="6"/>
      <c r="I93" s="6"/>
      <c r="J93" s="3" t="str">
        <f>IF(Tabela1[[#This Row],[Poziom dofinansowania]]="","",ROUND(Tabela1[[#This Row],[Wydatki kwalifikowalne]]*Tabela1[[#This Row],[Poziom dofinansowania]],2))</f>
        <v/>
      </c>
      <c r="K93" s="4"/>
      <c r="L93" s="4"/>
      <c r="M93" s="5"/>
      <c r="N93" s="4"/>
    </row>
    <row r="94" spans="1:14">
      <c r="A94" s="33" t="s">
        <v>283</v>
      </c>
      <c r="B94" s="2"/>
      <c r="C94" s="7"/>
      <c r="D94" s="173"/>
      <c r="E94" s="222" t="str">
        <f>IF(Tabela1[[#This Row],[Podmiot ponoszący wydatki]]="","",VLOOKUP(Tabela1[[#This Row],[Podmiot ponoszący wydatki]],$F$2:$H$7,3,0))</f>
        <v/>
      </c>
      <c r="F94" s="8" t="str">
        <f>IF(Tabela1[[#This Row],[Podmiot ponoszący wydatki]]="","",VLOOKUP(Tabela1[[#This Row],[Podmiot ponoszący wydatki]],$F$2:$I$7,4,0))</f>
        <v/>
      </c>
      <c r="G94" s="8" t="str">
        <f>IF(Tabela1[[#This Row],[Podmiot ponoszący wydatki]]="","",VLOOKUP(Tabela1[[#This Row],[Podmiot ponoszący wydatki]],$F$2:$J$7,5,0))</f>
        <v/>
      </c>
      <c r="H94" s="6"/>
      <c r="I94" s="6"/>
      <c r="J94" s="3" t="str">
        <f>IF(Tabela1[[#This Row],[Poziom dofinansowania]]="","",ROUND(Tabela1[[#This Row],[Wydatki kwalifikowalne]]*Tabela1[[#This Row],[Poziom dofinansowania]],2))</f>
        <v/>
      </c>
      <c r="K94" s="4"/>
      <c r="L94" s="4"/>
      <c r="M94" s="5"/>
      <c r="N94" s="4"/>
    </row>
    <row r="95" spans="1:14">
      <c r="A95" s="33" t="s">
        <v>284</v>
      </c>
      <c r="B95" s="2"/>
      <c r="C95" s="7"/>
      <c r="D95" s="173"/>
      <c r="E95" s="222" t="str">
        <f>IF(Tabela1[[#This Row],[Podmiot ponoszący wydatki]]="","",VLOOKUP(Tabela1[[#This Row],[Podmiot ponoszący wydatki]],$F$2:$H$7,3,0))</f>
        <v/>
      </c>
      <c r="F95" s="8" t="str">
        <f>IF(Tabela1[[#This Row],[Podmiot ponoszący wydatki]]="","",VLOOKUP(Tabela1[[#This Row],[Podmiot ponoszący wydatki]],$F$2:$I$7,4,0))</f>
        <v/>
      </c>
      <c r="G95" s="8" t="str">
        <f>IF(Tabela1[[#This Row],[Podmiot ponoszący wydatki]]="","",VLOOKUP(Tabela1[[#This Row],[Podmiot ponoszący wydatki]],$F$2:$J$7,5,0))</f>
        <v/>
      </c>
      <c r="H95" s="6"/>
      <c r="I95" s="6"/>
      <c r="J95" s="3" t="str">
        <f>IF(Tabela1[[#This Row],[Poziom dofinansowania]]="","",ROUND(Tabela1[[#This Row],[Wydatki kwalifikowalne]]*Tabela1[[#This Row],[Poziom dofinansowania]],2))</f>
        <v/>
      </c>
      <c r="K95" s="4"/>
      <c r="L95" s="4"/>
      <c r="M95" s="5"/>
      <c r="N95" s="4"/>
    </row>
    <row r="96" spans="1:14">
      <c r="A96" s="33" t="s">
        <v>285</v>
      </c>
      <c r="B96" s="2"/>
      <c r="C96" s="7"/>
      <c r="D96" s="173"/>
      <c r="E96" s="222" t="str">
        <f>IF(Tabela1[[#This Row],[Podmiot ponoszący wydatki]]="","",VLOOKUP(Tabela1[[#This Row],[Podmiot ponoszący wydatki]],$F$2:$H$7,3,0))</f>
        <v/>
      </c>
      <c r="F96" s="8" t="str">
        <f>IF(Tabela1[[#This Row],[Podmiot ponoszący wydatki]]="","",VLOOKUP(Tabela1[[#This Row],[Podmiot ponoszący wydatki]],$F$2:$I$7,4,0))</f>
        <v/>
      </c>
      <c r="G96" s="8" t="str">
        <f>IF(Tabela1[[#This Row],[Podmiot ponoszący wydatki]]="","",VLOOKUP(Tabela1[[#This Row],[Podmiot ponoszący wydatki]],$F$2:$J$7,5,0))</f>
        <v/>
      </c>
      <c r="H96" s="6"/>
      <c r="I96" s="6"/>
      <c r="J96" s="3" t="str">
        <f>IF(Tabela1[[#This Row],[Poziom dofinansowania]]="","",ROUND(Tabela1[[#This Row],[Wydatki kwalifikowalne]]*Tabela1[[#This Row],[Poziom dofinansowania]],2))</f>
        <v/>
      </c>
      <c r="K96" s="4"/>
      <c r="L96" s="4"/>
      <c r="M96" s="5"/>
      <c r="N96" s="4"/>
    </row>
    <row r="97" spans="1:14">
      <c r="A97" s="33" t="s">
        <v>286</v>
      </c>
      <c r="B97" s="2"/>
      <c r="C97" s="7"/>
      <c r="D97" s="173"/>
      <c r="E97" s="222" t="str">
        <f>IF(Tabela1[[#This Row],[Podmiot ponoszący wydatki]]="","",VLOOKUP(Tabela1[[#This Row],[Podmiot ponoszący wydatki]],$F$2:$H$7,3,0))</f>
        <v/>
      </c>
      <c r="F97" s="8" t="str">
        <f>IF(Tabela1[[#This Row],[Podmiot ponoszący wydatki]]="","",VLOOKUP(Tabela1[[#This Row],[Podmiot ponoszący wydatki]],$F$2:$I$7,4,0))</f>
        <v/>
      </c>
      <c r="G97" s="8" t="str">
        <f>IF(Tabela1[[#This Row],[Podmiot ponoszący wydatki]]="","",VLOOKUP(Tabela1[[#This Row],[Podmiot ponoszący wydatki]],$F$2:$J$7,5,0))</f>
        <v/>
      </c>
      <c r="H97" s="6"/>
      <c r="I97" s="6"/>
      <c r="J97" s="3" t="str">
        <f>IF(Tabela1[[#This Row],[Poziom dofinansowania]]="","",ROUND(Tabela1[[#This Row],[Wydatki kwalifikowalne]]*Tabela1[[#This Row],[Poziom dofinansowania]],2))</f>
        <v/>
      </c>
      <c r="K97" s="4"/>
      <c r="L97" s="4"/>
      <c r="M97" s="5"/>
      <c r="N97" s="4"/>
    </row>
    <row r="98" spans="1:14">
      <c r="A98" s="33" t="s">
        <v>287</v>
      </c>
      <c r="B98" s="2"/>
      <c r="C98" s="7"/>
      <c r="D98" s="173"/>
      <c r="E98" s="222" t="str">
        <f>IF(Tabela1[[#This Row],[Podmiot ponoszący wydatki]]="","",VLOOKUP(Tabela1[[#This Row],[Podmiot ponoszący wydatki]],$F$2:$H$7,3,0))</f>
        <v/>
      </c>
      <c r="F98" s="8" t="str">
        <f>IF(Tabela1[[#This Row],[Podmiot ponoszący wydatki]]="","",VLOOKUP(Tabela1[[#This Row],[Podmiot ponoszący wydatki]],$F$2:$I$7,4,0))</f>
        <v/>
      </c>
      <c r="G98" s="8" t="str">
        <f>IF(Tabela1[[#This Row],[Podmiot ponoszący wydatki]]="","",VLOOKUP(Tabela1[[#This Row],[Podmiot ponoszący wydatki]],$F$2:$J$7,5,0))</f>
        <v/>
      </c>
      <c r="H98" s="6"/>
      <c r="I98" s="6"/>
      <c r="J98" s="3" t="str">
        <f>IF(Tabela1[[#This Row],[Poziom dofinansowania]]="","",ROUND(Tabela1[[#This Row],[Wydatki kwalifikowalne]]*Tabela1[[#This Row],[Poziom dofinansowania]],2))</f>
        <v/>
      </c>
      <c r="K98" s="4"/>
      <c r="L98" s="4"/>
      <c r="M98" s="5"/>
      <c r="N98" s="4"/>
    </row>
    <row r="99" spans="1:14">
      <c r="A99" s="33" t="s">
        <v>288</v>
      </c>
      <c r="B99" s="2"/>
      <c r="C99" s="7"/>
      <c r="D99" s="173"/>
      <c r="E99" s="222" t="str">
        <f>IF(Tabela1[[#This Row],[Podmiot ponoszący wydatki]]="","",VLOOKUP(Tabela1[[#This Row],[Podmiot ponoszący wydatki]],$F$2:$H$7,3,0))</f>
        <v/>
      </c>
      <c r="F99" s="8" t="str">
        <f>IF(Tabela1[[#This Row],[Podmiot ponoszący wydatki]]="","",VLOOKUP(Tabela1[[#This Row],[Podmiot ponoszący wydatki]],$F$2:$I$7,4,0))</f>
        <v/>
      </c>
      <c r="G99" s="8" t="str">
        <f>IF(Tabela1[[#This Row],[Podmiot ponoszący wydatki]]="","",VLOOKUP(Tabela1[[#This Row],[Podmiot ponoszący wydatki]],$F$2:$J$7,5,0))</f>
        <v/>
      </c>
      <c r="H99" s="6"/>
      <c r="I99" s="6"/>
      <c r="J99" s="3" t="str">
        <f>IF(Tabela1[[#This Row],[Poziom dofinansowania]]="","",ROUND(Tabela1[[#This Row],[Wydatki kwalifikowalne]]*Tabela1[[#This Row],[Poziom dofinansowania]],2))</f>
        <v/>
      </c>
      <c r="K99" s="4"/>
      <c r="L99" s="4"/>
      <c r="M99" s="5"/>
      <c r="N99" s="4"/>
    </row>
    <row r="100" spans="1:14">
      <c r="A100" s="33" t="s">
        <v>289</v>
      </c>
      <c r="B100" s="2"/>
      <c r="C100" s="7"/>
      <c r="D100" s="173"/>
      <c r="E100" s="222" t="str">
        <f>IF(Tabela1[[#This Row],[Podmiot ponoszący wydatki]]="","",VLOOKUP(Tabela1[[#This Row],[Podmiot ponoszący wydatki]],$F$2:$H$7,3,0))</f>
        <v/>
      </c>
      <c r="F100" s="8" t="str">
        <f>IF(Tabela1[[#This Row],[Podmiot ponoszący wydatki]]="","",VLOOKUP(Tabela1[[#This Row],[Podmiot ponoszący wydatki]],$F$2:$I$7,4,0))</f>
        <v/>
      </c>
      <c r="G100" s="8" t="str">
        <f>IF(Tabela1[[#This Row],[Podmiot ponoszący wydatki]]="","",VLOOKUP(Tabela1[[#This Row],[Podmiot ponoszący wydatki]],$F$2:$J$7,5,0))</f>
        <v/>
      </c>
      <c r="H100" s="6"/>
      <c r="I100" s="6"/>
      <c r="J100" s="3" t="str">
        <f>IF(Tabela1[[#This Row],[Poziom dofinansowania]]="","",ROUND(Tabela1[[#This Row],[Wydatki kwalifikowalne]]*Tabela1[[#This Row],[Poziom dofinansowania]],2))</f>
        <v/>
      </c>
      <c r="K100" s="4"/>
      <c r="L100" s="4"/>
      <c r="M100" s="5"/>
      <c r="N100" s="4"/>
    </row>
    <row r="101" spans="1:14">
      <c r="A101" s="33" t="s">
        <v>290</v>
      </c>
      <c r="B101" s="2"/>
      <c r="C101" s="7"/>
      <c r="D101" s="173"/>
      <c r="E101" s="222" t="str">
        <f>IF(Tabela1[[#This Row],[Podmiot ponoszący wydatki]]="","",VLOOKUP(Tabela1[[#This Row],[Podmiot ponoszący wydatki]],$F$2:$H$7,3,0))</f>
        <v/>
      </c>
      <c r="F101" s="8" t="str">
        <f>IF(Tabela1[[#This Row],[Podmiot ponoszący wydatki]]="","",VLOOKUP(Tabela1[[#This Row],[Podmiot ponoszący wydatki]],$F$2:$I$7,4,0))</f>
        <v/>
      </c>
      <c r="G101" s="8" t="str">
        <f>IF(Tabela1[[#This Row],[Podmiot ponoszący wydatki]]="","",VLOOKUP(Tabela1[[#This Row],[Podmiot ponoszący wydatki]],$F$2:$J$7,5,0))</f>
        <v/>
      </c>
      <c r="H101" s="6"/>
      <c r="I101" s="6"/>
      <c r="J101" s="3" t="str">
        <f>IF(Tabela1[[#This Row],[Poziom dofinansowania]]="","",ROUND(Tabela1[[#This Row],[Wydatki kwalifikowalne]]*Tabela1[[#This Row],[Poziom dofinansowania]],2))</f>
        <v/>
      </c>
      <c r="K101" s="4"/>
      <c r="L101" s="4"/>
      <c r="M101" s="5"/>
      <c r="N101" s="4"/>
    </row>
    <row r="102" spans="1:14">
      <c r="A102" s="33" t="s">
        <v>291</v>
      </c>
      <c r="B102" s="2"/>
      <c r="C102" s="7"/>
      <c r="D102" s="173"/>
      <c r="E102" s="222" t="str">
        <f>IF(Tabela1[[#This Row],[Podmiot ponoszący wydatki]]="","",VLOOKUP(Tabela1[[#This Row],[Podmiot ponoszący wydatki]],$F$2:$H$7,3,0))</f>
        <v/>
      </c>
      <c r="F102" s="8" t="str">
        <f>IF(Tabela1[[#This Row],[Podmiot ponoszący wydatki]]="","",VLOOKUP(Tabela1[[#This Row],[Podmiot ponoszący wydatki]],$F$2:$I$7,4,0))</f>
        <v/>
      </c>
      <c r="G102" s="8" t="str">
        <f>IF(Tabela1[[#This Row],[Podmiot ponoszący wydatki]]="","",VLOOKUP(Tabela1[[#This Row],[Podmiot ponoszący wydatki]],$F$2:$J$7,5,0))</f>
        <v/>
      </c>
      <c r="H102" s="6"/>
      <c r="I102" s="6"/>
      <c r="J102" s="3" t="str">
        <f>IF(Tabela1[[#This Row],[Poziom dofinansowania]]="","",ROUND(Tabela1[[#This Row],[Wydatki kwalifikowalne]]*Tabela1[[#This Row],[Poziom dofinansowania]],2))</f>
        <v/>
      </c>
      <c r="K102" s="4"/>
      <c r="L102" s="4"/>
      <c r="M102" s="5"/>
      <c r="N102" s="4"/>
    </row>
    <row r="103" spans="1:14">
      <c r="A103" s="33" t="s">
        <v>292</v>
      </c>
      <c r="B103" s="2"/>
      <c r="C103" s="7"/>
      <c r="D103" s="173"/>
      <c r="E103" s="222" t="str">
        <f>IF(Tabela1[[#This Row],[Podmiot ponoszący wydatki]]="","",VLOOKUP(Tabela1[[#This Row],[Podmiot ponoszący wydatki]],$F$2:$H$7,3,0))</f>
        <v/>
      </c>
      <c r="F103" s="8" t="str">
        <f>IF(Tabela1[[#This Row],[Podmiot ponoszący wydatki]]="","",VLOOKUP(Tabela1[[#This Row],[Podmiot ponoszący wydatki]],$F$2:$I$7,4,0))</f>
        <v/>
      </c>
      <c r="G103" s="8" t="str">
        <f>IF(Tabela1[[#This Row],[Podmiot ponoszący wydatki]]="","",VLOOKUP(Tabela1[[#This Row],[Podmiot ponoszący wydatki]],$F$2:$J$7,5,0))</f>
        <v/>
      </c>
      <c r="H103" s="6"/>
      <c r="I103" s="6"/>
      <c r="J103" s="3" t="str">
        <f>IF(Tabela1[[#This Row],[Poziom dofinansowania]]="","",ROUND(Tabela1[[#This Row],[Wydatki kwalifikowalne]]*Tabela1[[#This Row],[Poziom dofinansowania]],2))</f>
        <v/>
      </c>
      <c r="K103" s="4"/>
      <c r="L103" s="4"/>
      <c r="M103" s="5"/>
      <c r="N103" s="4"/>
    </row>
    <row r="104" spans="1:14">
      <c r="A104" s="33" t="s">
        <v>293</v>
      </c>
      <c r="B104" s="2"/>
      <c r="C104" s="7"/>
      <c r="D104" s="173"/>
      <c r="E104" s="222" t="str">
        <f>IF(Tabela1[[#This Row],[Podmiot ponoszący wydatki]]="","",VLOOKUP(Tabela1[[#This Row],[Podmiot ponoszący wydatki]],$F$2:$H$7,3,0))</f>
        <v/>
      </c>
      <c r="F104" s="8" t="str">
        <f>IF(Tabela1[[#This Row],[Podmiot ponoszący wydatki]]="","",VLOOKUP(Tabela1[[#This Row],[Podmiot ponoszący wydatki]],$F$2:$I$7,4,0))</f>
        <v/>
      </c>
      <c r="G104" s="8" t="str">
        <f>IF(Tabela1[[#This Row],[Podmiot ponoszący wydatki]]="","",VLOOKUP(Tabela1[[#This Row],[Podmiot ponoszący wydatki]],$F$2:$J$7,5,0))</f>
        <v/>
      </c>
      <c r="H104" s="6"/>
      <c r="I104" s="6"/>
      <c r="J104" s="3" t="str">
        <f>IF(Tabela1[[#This Row],[Poziom dofinansowania]]="","",ROUND(Tabela1[[#This Row],[Wydatki kwalifikowalne]]*Tabela1[[#This Row],[Poziom dofinansowania]],2))</f>
        <v/>
      </c>
      <c r="K104" s="4"/>
      <c r="L104" s="4"/>
      <c r="M104" s="5"/>
      <c r="N104" s="4"/>
    </row>
    <row r="105" spans="1:14">
      <c r="A105" s="33" t="s">
        <v>294</v>
      </c>
      <c r="B105" s="2"/>
      <c r="C105" s="7"/>
      <c r="D105" s="173"/>
      <c r="E105" s="222" t="str">
        <f>IF(Tabela1[[#This Row],[Podmiot ponoszący wydatki]]="","",VLOOKUP(Tabela1[[#This Row],[Podmiot ponoszący wydatki]],$F$2:$H$7,3,0))</f>
        <v/>
      </c>
      <c r="F105" s="8" t="str">
        <f>IF(Tabela1[[#This Row],[Podmiot ponoszący wydatki]]="","",VLOOKUP(Tabela1[[#This Row],[Podmiot ponoszący wydatki]],$F$2:$I$7,4,0))</f>
        <v/>
      </c>
      <c r="G105" s="8" t="str">
        <f>IF(Tabela1[[#This Row],[Podmiot ponoszący wydatki]]="","",VLOOKUP(Tabela1[[#This Row],[Podmiot ponoszący wydatki]],$F$2:$J$7,5,0))</f>
        <v/>
      </c>
      <c r="H105" s="6"/>
      <c r="I105" s="6"/>
      <c r="J105" s="3" t="str">
        <f>IF(Tabela1[[#This Row],[Poziom dofinansowania]]="","",ROUND(Tabela1[[#This Row],[Wydatki kwalifikowalne]]*Tabela1[[#This Row],[Poziom dofinansowania]],2))</f>
        <v/>
      </c>
      <c r="K105" s="4"/>
      <c r="L105" s="4"/>
      <c r="M105" s="5"/>
      <c r="N105" s="4"/>
    </row>
    <row r="106" spans="1:14">
      <c r="A106" s="33" t="s">
        <v>295</v>
      </c>
      <c r="B106" s="2"/>
      <c r="C106" s="7"/>
      <c r="D106" s="173"/>
      <c r="E106" s="222" t="str">
        <f>IF(Tabela1[[#This Row],[Podmiot ponoszący wydatki]]="","",VLOOKUP(Tabela1[[#This Row],[Podmiot ponoszący wydatki]],$F$2:$H$7,3,0))</f>
        <v/>
      </c>
      <c r="F106" s="8" t="str">
        <f>IF(Tabela1[[#This Row],[Podmiot ponoszący wydatki]]="","",VLOOKUP(Tabela1[[#This Row],[Podmiot ponoszący wydatki]],$F$2:$I$7,4,0))</f>
        <v/>
      </c>
      <c r="G106" s="8" t="str">
        <f>IF(Tabela1[[#This Row],[Podmiot ponoszący wydatki]]="","",VLOOKUP(Tabela1[[#This Row],[Podmiot ponoszący wydatki]],$F$2:$J$7,5,0))</f>
        <v/>
      </c>
      <c r="H106" s="6"/>
      <c r="I106" s="6"/>
      <c r="J106" s="3" t="str">
        <f>IF(Tabela1[[#This Row],[Poziom dofinansowania]]="","",ROUND(Tabela1[[#This Row],[Wydatki kwalifikowalne]]*Tabela1[[#This Row],[Poziom dofinansowania]],2))</f>
        <v/>
      </c>
      <c r="K106" s="4"/>
      <c r="L106" s="4"/>
      <c r="M106" s="5"/>
      <c r="N106" s="4"/>
    </row>
    <row r="107" spans="1:14">
      <c r="A107" s="33" t="s">
        <v>296</v>
      </c>
      <c r="B107" s="2"/>
      <c r="C107" s="7"/>
      <c r="D107" s="173"/>
      <c r="E107" s="222" t="str">
        <f>IF(Tabela1[[#This Row],[Podmiot ponoszący wydatki]]="","",VLOOKUP(Tabela1[[#This Row],[Podmiot ponoszący wydatki]],$F$2:$H$7,3,0))</f>
        <v/>
      </c>
      <c r="F107" s="8" t="str">
        <f>IF(Tabela1[[#This Row],[Podmiot ponoszący wydatki]]="","",VLOOKUP(Tabela1[[#This Row],[Podmiot ponoszący wydatki]],$F$2:$I$7,4,0))</f>
        <v/>
      </c>
      <c r="G107" s="8" t="str">
        <f>IF(Tabela1[[#This Row],[Podmiot ponoszący wydatki]]="","",VLOOKUP(Tabela1[[#This Row],[Podmiot ponoszący wydatki]],$F$2:$J$7,5,0))</f>
        <v/>
      </c>
      <c r="H107" s="6"/>
      <c r="I107" s="6"/>
      <c r="J107" s="3" t="str">
        <f>IF(Tabela1[[#This Row],[Poziom dofinansowania]]="","",ROUND(Tabela1[[#This Row],[Wydatki kwalifikowalne]]*Tabela1[[#This Row],[Poziom dofinansowania]],2))</f>
        <v/>
      </c>
      <c r="K107" s="4"/>
      <c r="L107" s="4"/>
      <c r="M107" s="5"/>
      <c r="N107" s="4"/>
    </row>
    <row r="108" spans="1:14">
      <c r="A108" s="33" t="s">
        <v>297</v>
      </c>
      <c r="B108" s="2"/>
      <c r="C108" s="7"/>
      <c r="D108" s="173"/>
      <c r="E108" s="222" t="str">
        <f>IF(Tabela1[[#This Row],[Podmiot ponoszący wydatki]]="","",VLOOKUP(Tabela1[[#This Row],[Podmiot ponoszący wydatki]],$F$2:$H$7,3,0))</f>
        <v/>
      </c>
      <c r="F108" s="8" t="str">
        <f>IF(Tabela1[[#This Row],[Podmiot ponoszący wydatki]]="","",VLOOKUP(Tabela1[[#This Row],[Podmiot ponoszący wydatki]],$F$2:$I$7,4,0))</f>
        <v/>
      </c>
      <c r="G108" s="8" t="str">
        <f>IF(Tabela1[[#This Row],[Podmiot ponoszący wydatki]]="","",VLOOKUP(Tabela1[[#This Row],[Podmiot ponoszący wydatki]],$F$2:$J$7,5,0))</f>
        <v/>
      </c>
      <c r="H108" s="6"/>
      <c r="I108" s="6"/>
      <c r="J108" s="3" t="str">
        <f>IF(Tabela1[[#This Row],[Poziom dofinansowania]]="","",ROUND(Tabela1[[#This Row],[Wydatki kwalifikowalne]]*Tabela1[[#This Row],[Poziom dofinansowania]],2))</f>
        <v/>
      </c>
      <c r="K108" s="4"/>
      <c r="L108" s="4"/>
      <c r="M108" s="5"/>
      <c r="N108" s="4"/>
    </row>
    <row r="109" spans="1:14">
      <c r="A109" s="33" t="s">
        <v>298</v>
      </c>
      <c r="B109" s="2"/>
      <c r="C109" s="7"/>
      <c r="D109" s="173"/>
      <c r="E109" s="222" t="str">
        <f>IF(Tabela1[[#This Row],[Podmiot ponoszący wydatki]]="","",VLOOKUP(Tabela1[[#This Row],[Podmiot ponoszący wydatki]],$F$2:$H$7,3,0))</f>
        <v/>
      </c>
      <c r="F109" s="8" t="str">
        <f>IF(Tabela1[[#This Row],[Podmiot ponoszący wydatki]]="","",VLOOKUP(Tabela1[[#This Row],[Podmiot ponoszący wydatki]],$F$2:$I$7,4,0))</f>
        <v/>
      </c>
      <c r="G109" s="8" t="str">
        <f>IF(Tabela1[[#This Row],[Podmiot ponoszący wydatki]]="","",VLOOKUP(Tabela1[[#This Row],[Podmiot ponoszący wydatki]],$F$2:$J$7,5,0))</f>
        <v/>
      </c>
      <c r="H109" s="6"/>
      <c r="I109" s="6"/>
      <c r="J109" s="3" t="str">
        <f>IF(Tabela1[[#This Row],[Poziom dofinansowania]]="","",ROUND(Tabela1[[#This Row],[Wydatki kwalifikowalne]]*Tabela1[[#This Row],[Poziom dofinansowania]],2))</f>
        <v/>
      </c>
      <c r="K109" s="4"/>
      <c r="L109" s="4"/>
      <c r="M109" s="5"/>
      <c r="N109" s="4"/>
    </row>
    <row r="110" spans="1:14">
      <c r="A110" s="33" t="s">
        <v>299</v>
      </c>
      <c r="B110" s="2"/>
      <c r="C110" s="7"/>
      <c r="D110" s="173"/>
      <c r="E110" s="222" t="str">
        <f>IF(Tabela1[[#This Row],[Podmiot ponoszący wydatki]]="","",VLOOKUP(Tabela1[[#This Row],[Podmiot ponoszący wydatki]],$F$2:$H$7,3,0))</f>
        <v/>
      </c>
      <c r="F110" s="8" t="str">
        <f>IF(Tabela1[[#This Row],[Podmiot ponoszący wydatki]]="","",VLOOKUP(Tabela1[[#This Row],[Podmiot ponoszący wydatki]],$F$2:$I$7,4,0))</f>
        <v/>
      </c>
      <c r="G110" s="8" t="str">
        <f>IF(Tabela1[[#This Row],[Podmiot ponoszący wydatki]]="","",VLOOKUP(Tabela1[[#This Row],[Podmiot ponoszący wydatki]],$F$2:$J$7,5,0))</f>
        <v/>
      </c>
      <c r="H110" s="6"/>
      <c r="I110" s="6"/>
      <c r="J110" s="3" t="str">
        <f>IF(Tabela1[[#This Row],[Poziom dofinansowania]]="","",ROUND(Tabela1[[#This Row],[Wydatki kwalifikowalne]]*Tabela1[[#This Row],[Poziom dofinansowania]],2))</f>
        <v/>
      </c>
      <c r="K110" s="4"/>
      <c r="L110" s="4"/>
      <c r="M110" s="5"/>
      <c r="N110" s="4"/>
    </row>
    <row r="111" spans="1:14">
      <c r="A111" s="33" t="s">
        <v>300</v>
      </c>
      <c r="B111" s="2"/>
      <c r="C111" s="7"/>
      <c r="D111" s="173"/>
      <c r="E111" s="222" t="str">
        <f>IF(Tabela1[[#This Row],[Podmiot ponoszący wydatki]]="","",VLOOKUP(Tabela1[[#This Row],[Podmiot ponoszący wydatki]],$F$2:$H$7,3,0))</f>
        <v/>
      </c>
      <c r="F111" s="8" t="str">
        <f>IF(Tabela1[[#This Row],[Podmiot ponoszący wydatki]]="","",VLOOKUP(Tabela1[[#This Row],[Podmiot ponoszący wydatki]],$F$2:$I$7,4,0))</f>
        <v/>
      </c>
      <c r="G111" s="8" t="str">
        <f>IF(Tabela1[[#This Row],[Podmiot ponoszący wydatki]]="","",VLOOKUP(Tabela1[[#This Row],[Podmiot ponoszący wydatki]],$F$2:$J$7,5,0))</f>
        <v/>
      </c>
      <c r="H111" s="6"/>
      <c r="I111" s="6"/>
      <c r="J111" s="3" t="str">
        <f>IF(Tabela1[[#This Row],[Poziom dofinansowania]]="","",ROUND(Tabela1[[#This Row],[Wydatki kwalifikowalne]]*Tabela1[[#This Row],[Poziom dofinansowania]],2))</f>
        <v/>
      </c>
      <c r="K111" s="4"/>
      <c r="L111" s="4"/>
      <c r="M111" s="5"/>
      <c r="N111" s="4"/>
    </row>
    <row r="112" spans="1:14">
      <c r="A112" s="33" t="s">
        <v>301</v>
      </c>
      <c r="B112" s="2"/>
      <c r="C112" s="7"/>
      <c r="D112" s="173"/>
      <c r="E112" s="222" t="str">
        <f>IF(Tabela1[[#This Row],[Podmiot ponoszący wydatki]]="","",VLOOKUP(Tabela1[[#This Row],[Podmiot ponoszący wydatki]],$F$2:$H$7,3,0))</f>
        <v/>
      </c>
      <c r="F112" s="8" t="str">
        <f>IF(Tabela1[[#This Row],[Podmiot ponoszący wydatki]]="","",VLOOKUP(Tabela1[[#This Row],[Podmiot ponoszący wydatki]],$F$2:$I$7,4,0))</f>
        <v/>
      </c>
      <c r="G112" s="8" t="str">
        <f>IF(Tabela1[[#This Row],[Podmiot ponoszący wydatki]]="","",VLOOKUP(Tabela1[[#This Row],[Podmiot ponoszący wydatki]],$F$2:$J$7,5,0))</f>
        <v/>
      </c>
      <c r="H112" s="6"/>
      <c r="I112" s="6"/>
      <c r="J112" s="3" t="str">
        <f>IF(Tabela1[[#This Row],[Poziom dofinansowania]]="","",ROUND(Tabela1[[#This Row],[Wydatki kwalifikowalne]]*Tabela1[[#This Row],[Poziom dofinansowania]],2))</f>
        <v/>
      </c>
      <c r="K112" s="4"/>
      <c r="L112" s="4"/>
      <c r="M112" s="5"/>
      <c r="N112" s="4"/>
    </row>
    <row r="113" spans="1:14">
      <c r="A113" s="33" t="s">
        <v>302</v>
      </c>
      <c r="B113" s="2"/>
      <c r="C113" s="7"/>
      <c r="D113" s="173"/>
      <c r="E113" s="222" t="str">
        <f>IF(Tabela1[[#This Row],[Podmiot ponoszący wydatki]]="","",VLOOKUP(Tabela1[[#This Row],[Podmiot ponoszący wydatki]],$F$2:$H$7,3,0))</f>
        <v/>
      </c>
      <c r="F113" s="8" t="str">
        <f>IF(Tabela1[[#This Row],[Podmiot ponoszący wydatki]]="","",VLOOKUP(Tabela1[[#This Row],[Podmiot ponoszący wydatki]],$F$2:$I$7,4,0))</f>
        <v/>
      </c>
      <c r="G113" s="8" t="str">
        <f>IF(Tabela1[[#This Row],[Podmiot ponoszący wydatki]]="","",VLOOKUP(Tabela1[[#This Row],[Podmiot ponoszący wydatki]],$F$2:$J$7,5,0))</f>
        <v/>
      </c>
      <c r="H113" s="6"/>
      <c r="I113" s="6"/>
      <c r="J113" s="3" t="str">
        <f>IF(Tabela1[[#This Row],[Poziom dofinansowania]]="","",ROUND(Tabela1[[#This Row],[Wydatki kwalifikowalne]]*Tabela1[[#This Row],[Poziom dofinansowania]],2))</f>
        <v/>
      </c>
      <c r="K113" s="4"/>
      <c r="L113" s="4"/>
      <c r="M113" s="5"/>
      <c r="N113" s="4"/>
    </row>
    <row r="114" spans="1:14">
      <c r="A114" s="33" t="s">
        <v>303</v>
      </c>
      <c r="B114" s="2"/>
      <c r="C114" s="7"/>
      <c r="D114" s="173"/>
      <c r="E114" s="222" t="str">
        <f>IF(Tabela1[[#This Row],[Podmiot ponoszący wydatki]]="","",VLOOKUP(Tabela1[[#This Row],[Podmiot ponoszący wydatki]],$F$2:$H$7,3,0))</f>
        <v/>
      </c>
      <c r="F114" s="8" t="str">
        <f>IF(Tabela1[[#This Row],[Podmiot ponoszący wydatki]]="","",VLOOKUP(Tabela1[[#This Row],[Podmiot ponoszący wydatki]],$F$2:$I$7,4,0))</f>
        <v/>
      </c>
      <c r="G114" s="8" t="str">
        <f>IF(Tabela1[[#This Row],[Podmiot ponoszący wydatki]]="","",VLOOKUP(Tabela1[[#This Row],[Podmiot ponoszący wydatki]],$F$2:$J$7,5,0))</f>
        <v/>
      </c>
      <c r="H114" s="6"/>
      <c r="I114" s="6"/>
      <c r="J114" s="3" t="str">
        <f>IF(Tabela1[[#This Row],[Poziom dofinansowania]]="","",ROUND(Tabela1[[#This Row],[Wydatki kwalifikowalne]]*Tabela1[[#This Row],[Poziom dofinansowania]],2))</f>
        <v/>
      </c>
      <c r="K114" s="4"/>
      <c r="L114" s="4"/>
      <c r="M114" s="5"/>
      <c r="N114" s="4"/>
    </row>
    <row r="115" spans="1:14">
      <c r="A115" s="33" t="s">
        <v>304</v>
      </c>
      <c r="B115" s="2"/>
      <c r="C115" s="7"/>
      <c r="D115" s="173"/>
      <c r="E115" s="222" t="str">
        <f>IF(Tabela1[[#This Row],[Podmiot ponoszący wydatki]]="","",VLOOKUP(Tabela1[[#This Row],[Podmiot ponoszący wydatki]],$F$2:$H$7,3,0))</f>
        <v/>
      </c>
      <c r="F115" s="8" t="str">
        <f>IF(Tabela1[[#This Row],[Podmiot ponoszący wydatki]]="","",VLOOKUP(Tabela1[[#This Row],[Podmiot ponoszący wydatki]],$F$2:$I$7,4,0))</f>
        <v/>
      </c>
      <c r="G115" s="8" t="str">
        <f>IF(Tabela1[[#This Row],[Podmiot ponoszący wydatki]]="","",VLOOKUP(Tabela1[[#This Row],[Podmiot ponoszący wydatki]],$F$2:$J$7,5,0))</f>
        <v/>
      </c>
      <c r="H115" s="6"/>
      <c r="I115" s="6"/>
      <c r="J115" s="3" t="str">
        <f>IF(Tabela1[[#This Row],[Poziom dofinansowania]]="","",ROUND(Tabela1[[#This Row],[Wydatki kwalifikowalne]]*Tabela1[[#This Row],[Poziom dofinansowania]],2))</f>
        <v/>
      </c>
      <c r="K115" s="4"/>
      <c r="L115" s="4"/>
      <c r="M115" s="5"/>
      <c r="N115" s="4"/>
    </row>
    <row r="116" spans="1:14">
      <c r="A116" s="33" t="s">
        <v>305</v>
      </c>
      <c r="B116" s="2"/>
      <c r="C116" s="7"/>
      <c r="D116" s="173"/>
      <c r="E116" s="222" t="str">
        <f>IF(Tabela1[[#This Row],[Podmiot ponoszący wydatki]]="","",VLOOKUP(Tabela1[[#This Row],[Podmiot ponoszący wydatki]],$F$2:$H$7,3,0))</f>
        <v/>
      </c>
      <c r="F116" s="8" t="str">
        <f>IF(Tabela1[[#This Row],[Podmiot ponoszący wydatki]]="","",VLOOKUP(Tabela1[[#This Row],[Podmiot ponoszący wydatki]],$F$2:$I$7,4,0))</f>
        <v/>
      </c>
      <c r="G116" s="8" t="str">
        <f>IF(Tabela1[[#This Row],[Podmiot ponoszący wydatki]]="","",VLOOKUP(Tabela1[[#This Row],[Podmiot ponoszący wydatki]],$F$2:$J$7,5,0))</f>
        <v/>
      </c>
      <c r="H116" s="6"/>
      <c r="I116" s="6"/>
      <c r="J116" s="3" t="str">
        <f>IF(Tabela1[[#This Row],[Poziom dofinansowania]]="","",ROUND(Tabela1[[#This Row],[Wydatki kwalifikowalne]]*Tabela1[[#This Row],[Poziom dofinansowania]],2))</f>
        <v/>
      </c>
      <c r="K116" s="4"/>
      <c r="L116" s="4"/>
      <c r="M116" s="5"/>
      <c r="N116" s="4"/>
    </row>
    <row r="117" spans="1:14">
      <c r="A117" s="33" t="s">
        <v>306</v>
      </c>
      <c r="B117" s="2"/>
      <c r="C117" s="7"/>
      <c r="D117" s="173"/>
      <c r="E117" s="222" t="str">
        <f>IF(Tabela1[[#This Row],[Podmiot ponoszący wydatki]]="","",VLOOKUP(Tabela1[[#This Row],[Podmiot ponoszący wydatki]],$F$2:$H$7,3,0))</f>
        <v/>
      </c>
      <c r="F117" s="8" t="str">
        <f>IF(Tabela1[[#This Row],[Podmiot ponoszący wydatki]]="","",VLOOKUP(Tabela1[[#This Row],[Podmiot ponoszący wydatki]],$F$2:$I$7,4,0))</f>
        <v/>
      </c>
      <c r="G117" s="8" t="str">
        <f>IF(Tabela1[[#This Row],[Podmiot ponoszący wydatki]]="","",VLOOKUP(Tabela1[[#This Row],[Podmiot ponoszący wydatki]],$F$2:$J$7,5,0))</f>
        <v/>
      </c>
      <c r="H117" s="6"/>
      <c r="I117" s="6"/>
      <c r="J117" s="3" t="str">
        <f>IF(Tabela1[[#This Row],[Poziom dofinansowania]]="","",ROUND(Tabela1[[#This Row],[Wydatki kwalifikowalne]]*Tabela1[[#This Row],[Poziom dofinansowania]],2))</f>
        <v/>
      </c>
      <c r="K117" s="4"/>
      <c r="L117" s="4"/>
      <c r="M117" s="5"/>
      <c r="N117" s="4"/>
    </row>
    <row r="118" spans="1:14" ht="16.5" customHeight="1">
      <c r="A118" s="33" t="s">
        <v>307</v>
      </c>
      <c r="B118" s="2"/>
      <c r="C118" s="7"/>
      <c r="D118" s="173"/>
      <c r="E118" s="222" t="str">
        <f>IF(Tabela1[[#This Row],[Podmiot ponoszący wydatki]]="","",VLOOKUP(Tabela1[[#This Row],[Podmiot ponoszący wydatki]],$F$2:$H$7,3,0))</f>
        <v/>
      </c>
      <c r="F118" s="8" t="str">
        <f>IF(Tabela1[[#This Row],[Podmiot ponoszący wydatki]]="","",VLOOKUP(Tabela1[[#This Row],[Podmiot ponoszący wydatki]],$F$2:$I$7,4,0))</f>
        <v/>
      </c>
      <c r="G118" s="8" t="str">
        <f>IF(Tabela1[[#This Row],[Podmiot ponoszący wydatki]]="","",VLOOKUP(Tabela1[[#This Row],[Podmiot ponoszący wydatki]],$F$2:$J$7,5,0))</f>
        <v/>
      </c>
      <c r="H118" s="6"/>
      <c r="I118" s="6"/>
      <c r="J118" s="3" t="str">
        <f>IF(Tabela1[[#This Row],[Poziom dofinansowania]]="","",ROUND(Tabela1[[#This Row],[Wydatki kwalifikowalne]]*Tabela1[[#This Row],[Poziom dofinansowania]],2))</f>
        <v/>
      </c>
      <c r="K118" s="4"/>
      <c r="L118" s="4"/>
      <c r="M118" s="5"/>
      <c r="N118" s="4"/>
    </row>
    <row r="119" spans="1:14">
      <c r="A119" s="33" t="s">
        <v>308</v>
      </c>
      <c r="B119" s="2"/>
      <c r="C119" s="7"/>
      <c r="D119" s="173"/>
      <c r="E119" s="222" t="str">
        <f>IF(Tabela1[[#This Row],[Podmiot ponoszący wydatki]]="","",VLOOKUP(Tabela1[[#This Row],[Podmiot ponoszący wydatki]],$F$2:$H$7,3,0))</f>
        <v/>
      </c>
      <c r="F119" s="8" t="str">
        <f>IF(Tabela1[[#This Row],[Podmiot ponoszący wydatki]]="","",VLOOKUP(Tabela1[[#This Row],[Podmiot ponoszący wydatki]],$F$2:$I$7,4,0))</f>
        <v/>
      </c>
      <c r="G119" s="8" t="str">
        <f>IF(Tabela1[[#This Row],[Podmiot ponoszący wydatki]]="","",VLOOKUP(Tabela1[[#This Row],[Podmiot ponoszący wydatki]],$F$2:$J$7,5,0))</f>
        <v/>
      </c>
      <c r="H119" s="6"/>
      <c r="I119" s="6"/>
      <c r="J119" s="3" t="str">
        <f>IF(Tabela1[[#This Row],[Poziom dofinansowania]]="","",ROUND(Tabela1[[#This Row],[Wydatki kwalifikowalne]]*Tabela1[[#This Row],[Poziom dofinansowania]],2))</f>
        <v/>
      </c>
      <c r="K119" s="4"/>
      <c r="L119" s="4"/>
      <c r="M119" s="5"/>
      <c r="N119" s="4"/>
    </row>
  </sheetData>
  <sheetProtection algorithmName="SHA-512" hashValue="AIfD7Ov2EBbhN8+VsA+CE5N6Bgh3nTndqtdQWKzOSU6YHHt5G146eRdIdVymXgmiebkqq36pCL2/1Gq12uTH2Q==" saltValue="yjiHtbpUdMqzF7uLXpaLOA==" spinCount="100000" sheet="1" formatCells="0" formatColumns="0" formatRows="0" sort="0"/>
  <autoFilter ref="N18" xr:uid="{26966C42-351D-8649-BFB2-9F09E82D4491}"/>
  <phoneticPr fontId="3" type="noConversion"/>
  <dataValidations count="2">
    <dataValidation type="list" allowBlank="1" showInputMessage="1" showErrorMessage="1" sqref="D20:D119" xr:uid="{C362A074-EF96-4148-AA7C-782DA92C1628}">
      <formula1>$F$2:$F$7</formula1>
    </dataValidation>
    <dataValidation type="list" allowBlank="1" showInputMessage="1" showErrorMessage="1" sqref="C30:C119 C20:C28" xr:uid="{33DA9F8F-9F5C-9A4C-B86D-DD02743097C2}">
      <formula1>$B$2:$B$7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C249-0FF0-A840-8949-84B4B1A7F436}">
  <sheetPr>
    <pageSetUpPr fitToPage="1"/>
  </sheetPr>
  <dimension ref="A1:N119"/>
  <sheetViews>
    <sheetView showGridLines="0" topLeftCell="A16" zoomScaleNormal="100" workbookViewId="0">
      <selection activeCell="C20" sqref="C20:D25"/>
    </sheetView>
  </sheetViews>
  <sheetFormatPr defaultColWidth="10.69921875" defaultRowHeight="15.6"/>
  <cols>
    <col min="1" max="1" width="5.19921875" style="9" customWidth="1"/>
    <col min="2" max="2" width="33.19921875" style="9" customWidth="1"/>
    <col min="3" max="4" width="19.69921875" style="13" customWidth="1"/>
    <col min="5" max="5" width="21.19921875" style="13" customWidth="1"/>
    <col min="6" max="7" width="19.69921875" style="13" customWidth="1"/>
    <col min="8" max="10" width="20.69921875" style="9" customWidth="1"/>
    <col min="11" max="11" width="38.69921875" style="9" customWidth="1"/>
    <col min="12" max="12" width="42.5" style="9" customWidth="1"/>
    <col min="13" max="14" width="45.69921875" style="9" customWidth="1"/>
    <col min="15" max="16384" width="10.69921875" style="9"/>
  </cols>
  <sheetData>
    <row r="1" spans="1:14" s="38" customFormat="1" ht="31.2" hidden="1" customHeight="1">
      <c r="B1" s="38" t="s">
        <v>46</v>
      </c>
      <c r="C1" s="217" t="s">
        <v>155</v>
      </c>
      <c r="D1" s="41" t="s">
        <v>156</v>
      </c>
      <c r="E1" s="41" t="s">
        <v>157</v>
      </c>
      <c r="F1" s="38" t="s">
        <v>108</v>
      </c>
      <c r="G1" s="212" t="s">
        <v>110</v>
      </c>
      <c r="H1" s="106" t="s">
        <v>142</v>
      </c>
      <c r="I1" s="38" t="s">
        <v>182</v>
      </c>
      <c r="J1" s="213" t="s">
        <v>48</v>
      </c>
      <c r="K1" s="214"/>
      <c r="L1" s="214"/>
      <c r="M1" s="214"/>
      <c r="N1" s="215"/>
    </row>
    <row r="2" spans="1:14" ht="16.95" hidden="1" customHeight="1">
      <c r="A2" s="9">
        <v>1</v>
      </c>
      <c r="B2" s="11" t="s">
        <v>102</v>
      </c>
      <c r="C2" s="13">
        <f t="shared" ref="C2:C7" si="0">SUMIFS($H$20:$H$119,$C$20:$C$119,B2)</f>
        <v>0</v>
      </c>
      <c r="D2" s="13">
        <f t="shared" ref="D2:D7" si="1">SUMIFS($I$20:$I$119,$C$20:$C$119,B2)</f>
        <v>0</v>
      </c>
      <c r="E2" s="13">
        <f t="shared" ref="E2:E7" si="2">SUMIFS($J$20:$J$119,$C$20:$C$119,B2)</f>
        <v>0</v>
      </c>
      <c r="F2" s="9" t="str">
        <f>IF('Dane Wnioskodawcy'!E32="","",'Dane Wnioskodawcy'!D32)</f>
        <v/>
      </c>
      <c r="G2" s="32" t="str">
        <f>IF('Dane Wnioskodawcy'!E10="","",'Dane Wnioskodawcy'!E10)</f>
        <v/>
      </c>
      <c r="H2" s="9" t="str">
        <f>IF('Dane Wnioskodawcy'!K10="","",'Dane Wnioskodawcy'!K10)</f>
        <v/>
      </c>
      <c r="I2" s="223" t="str">
        <f>IF('Dane Wnioskodawcy'!G42="","",'Dane Wnioskodawcy'!G42)</f>
        <v>Pomoc publiczna</v>
      </c>
      <c r="J2" s="174">
        <f>IF(I2=$B$10,'Dane Wnioskodawcy'!I42,IF(I2=$B$11,'Dane Wnioskodawcy'!K42,'Dane Wnioskodawcy'!L42))</f>
        <v>0</v>
      </c>
      <c r="K2" s="32"/>
      <c r="M2" s="32"/>
      <c r="N2" s="16"/>
    </row>
    <row r="3" spans="1:14" ht="16.95" hidden="1" customHeight="1">
      <c r="A3" s="9">
        <v>2</v>
      </c>
      <c r="B3" s="11" t="s">
        <v>103</v>
      </c>
      <c r="C3" s="13">
        <f t="shared" si="0"/>
        <v>0</v>
      </c>
      <c r="D3" s="13">
        <f t="shared" si="1"/>
        <v>0</v>
      </c>
      <c r="E3" s="13">
        <f t="shared" si="2"/>
        <v>0</v>
      </c>
      <c r="F3" s="9" t="str">
        <f>IF('Dane Wnioskodawcy'!E33="","",'Dane Wnioskodawcy'!D33)</f>
        <v/>
      </c>
      <c r="G3" s="32" t="str">
        <f>IF('Dane Wnioskodawcy'!E11="","",'Dane Wnioskodawcy'!E11)</f>
        <v/>
      </c>
      <c r="H3" s="9" t="str">
        <f>IF('Dane Wnioskodawcy'!K11="","",'Dane Wnioskodawcy'!K11)</f>
        <v/>
      </c>
      <c r="I3" s="223" t="str">
        <f>IF('Dane Wnioskodawcy'!G43="","",'Dane Wnioskodawcy'!G43)</f>
        <v/>
      </c>
      <c r="J3" s="174">
        <f>IF(I3=$B$11,'Dane Wnioskodawcy'!K43,'Dane Wnioskodawcy'!L43)</f>
        <v>0</v>
      </c>
      <c r="K3" s="34"/>
      <c r="M3" s="34"/>
      <c r="N3" s="16"/>
    </row>
    <row r="4" spans="1:14" ht="16.95" hidden="1" customHeight="1">
      <c r="A4" s="9">
        <v>3</v>
      </c>
      <c r="B4" s="11" t="s">
        <v>104</v>
      </c>
      <c r="C4" s="13">
        <f t="shared" si="0"/>
        <v>0</v>
      </c>
      <c r="D4" s="13">
        <f t="shared" si="1"/>
        <v>0</v>
      </c>
      <c r="E4" s="13">
        <f t="shared" si="2"/>
        <v>0</v>
      </c>
      <c r="F4" s="9" t="str">
        <f>IF('Dane Wnioskodawcy'!E34="","",'Dane Wnioskodawcy'!D34)</f>
        <v/>
      </c>
      <c r="G4" s="32" t="str">
        <f>IF('Dane Wnioskodawcy'!E12="","",'Dane Wnioskodawcy'!E12)</f>
        <v/>
      </c>
      <c r="H4" s="9" t="str">
        <f>IF('Dane Wnioskodawcy'!K12="","",'Dane Wnioskodawcy'!K12)</f>
        <v/>
      </c>
      <c r="I4" s="223" t="str">
        <f>IF('Dane Wnioskodawcy'!G44="","",'Dane Wnioskodawcy'!G44)</f>
        <v/>
      </c>
      <c r="J4" s="174">
        <f>IF(I4=$B$11,'Dane Wnioskodawcy'!K44,'Dane Wnioskodawcy'!L44)</f>
        <v>0</v>
      </c>
      <c r="K4" s="34"/>
      <c r="M4" s="34"/>
      <c r="N4" s="37"/>
    </row>
    <row r="5" spans="1:14" ht="16.95" hidden="1" customHeight="1">
      <c r="A5" s="9">
        <v>4</v>
      </c>
      <c r="B5" s="11" t="s">
        <v>106</v>
      </c>
      <c r="C5" s="13">
        <f t="shared" si="0"/>
        <v>0</v>
      </c>
      <c r="D5" s="13">
        <f t="shared" si="1"/>
        <v>0</v>
      </c>
      <c r="E5" s="13">
        <f t="shared" si="2"/>
        <v>0</v>
      </c>
      <c r="F5" s="9" t="str">
        <f>IF('Dane Wnioskodawcy'!E35="","",'Dane Wnioskodawcy'!D35)</f>
        <v/>
      </c>
      <c r="G5" s="32" t="str">
        <f>IF('Dane Wnioskodawcy'!E13="","",'Dane Wnioskodawcy'!E13)</f>
        <v/>
      </c>
      <c r="H5" s="9" t="str">
        <f>IF('Dane Wnioskodawcy'!K13="","",'Dane Wnioskodawcy'!K13)</f>
        <v/>
      </c>
      <c r="I5" s="223" t="str">
        <f>IF('Dane Wnioskodawcy'!G45="","",'Dane Wnioskodawcy'!G45)</f>
        <v/>
      </c>
      <c r="J5" s="174">
        <f>IF(I5=$B$11,'Dane Wnioskodawcy'!K45,'Dane Wnioskodawcy'!L45)</f>
        <v>0</v>
      </c>
      <c r="K5" s="44"/>
      <c r="M5" s="11"/>
    </row>
    <row r="6" spans="1:14" ht="16.95" hidden="1" customHeight="1">
      <c r="A6" s="9">
        <v>5</v>
      </c>
      <c r="B6" s="11" t="s">
        <v>105</v>
      </c>
      <c r="C6" s="13">
        <f t="shared" si="0"/>
        <v>0</v>
      </c>
      <c r="D6" s="13">
        <f t="shared" si="1"/>
        <v>0</v>
      </c>
      <c r="E6" s="13">
        <f t="shared" si="2"/>
        <v>0</v>
      </c>
      <c r="F6" s="9" t="str">
        <f>IF('Dane Wnioskodawcy'!E36="","",'Dane Wnioskodawcy'!D36)</f>
        <v/>
      </c>
      <c r="G6" s="32" t="str">
        <f>IF('Dane Wnioskodawcy'!E14="","",'Dane Wnioskodawcy'!E14)</f>
        <v/>
      </c>
      <c r="H6" s="9" t="str">
        <f>IF('Dane Wnioskodawcy'!K14="","",'Dane Wnioskodawcy'!K14)</f>
        <v/>
      </c>
      <c r="I6" s="223" t="str">
        <f>IF('Dane Wnioskodawcy'!G46="","",'Dane Wnioskodawcy'!G46)</f>
        <v/>
      </c>
      <c r="J6" s="174">
        <f>IF(I6=$B$11,'Dane Wnioskodawcy'!K46,'Dane Wnioskodawcy'!L46)</f>
        <v>0</v>
      </c>
      <c r="K6" s="44"/>
      <c r="M6" s="11"/>
    </row>
    <row r="7" spans="1:14" ht="16.95" hidden="1" customHeight="1">
      <c r="A7" s="9">
        <v>6</v>
      </c>
      <c r="B7" s="11" t="s">
        <v>198</v>
      </c>
      <c r="C7" s="13">
        <f t="shared" si="0"/>
        <v>0</v>
      </c>
      <c r="D7" s="13">
        <f t="shared" si="1"/>
        <v>0</v>
      </c>
      <c r="E7" s="13">
        <f t="shared" si="2"/>
        <v>0</v>
      </c>
      <c r="F7" s="9" t="str">
        <f>IF('Dane Wnioskodawcy'!E37="","",'Dane Wnioskodawcy'!D37)</f>
        <v/>
      </c>
      <c r="G7" s="32" t="str">
        <f>IF('Dane Wnioskodawcy'!E15="","",'Dane Wnioskodawcy'!E15)</f>
        <v/>
      </c>
      <c r="H7" s="9" t="str">
        <f>IF('Dane Wnioskodawcy'!K15="","",'Dane Wnioskodawcy'!K15)</f>
        <v/>
      </c>
      <c r="I7" s="223" t="str">
        <f>IF('Dane Wnioskodawcy'!G47="","",'Dane Wnioskodawcy'!G47)</f>
        <v/>
      </c>
      <c r="J7" s="174">
        <f>IF(I7=$B$11,'Dane Wnioskodawcy'!K47,'Dane Wnioskodawcy'!L47)</f>
        <v>0</v>
      </c>
      <c r="K7" s="211"/>
      <c r="M7" s="15"/>
    </row>
    <row r="8" spans="1:14" ht="16.95" hidden="1" customHeight="1">
      <c r="B8" s="11"/>
      <c r="C8" s="216">
        <f>SUM(C2:C7)</f>
        <v>0</v>
      </c>
      <c r="D8" s="216">
        <f>SUM(D2:D7)</f>
        <v>0</v>
      </c>
      <c r="E8" s="216">
        <f>SUM(E2:E7)</f>
        <v>0</v>
      </c>
      <c r="F8" s="9"/>
      <c r="G8" s="9"/>
      <c r="K8" s="211"/>
      <c r="M8" s="15"/>
    </row>
    <row r="9" spans="1:14" ht="16.95" hidden="1" customHeight="1">
      <c r="B9" s="11"/>
      <c r="C9" s="36" t="b">
        <f>C8=H19</f>
        <v>1</v>
      </c>
      <c r="D9" s="36" t="b">
        <f>D8=I19</f>
        <v>1</v>
      </c>
      <c r="E9" s="36" t="b">
        <f>E8=J19</f>
        <v>1</v>
      </c>
      <c r="H9" s="12"/>
      <c r="I9" s="32"/>
      <c r="J9" s="32"/>
      <c r="K9" s="211"/>
      <c r="L9" s="211"/>
    </row>
    <row r="10" spans="1:14" ht="16.95" hidden="1" customHeight="1">
      <c r="B10" s="11" t="s">
        <v>26</v>
      </c>
      <c r="H10" s="12"/>
      <c r="J10" s="11"/>
      <c r="K10" s="14"/>
      <c r="L10" s="14"/>
    </row>
    <row r="11" spans="1:14" ht="16.95" hidden="1" customHeight="1">
      <c r="B11" s="11" t="s">
        <v>27</v>
      </c>
      <c r="H11" s="11"/>
    </row>
    <row r="12" spans="1:14" ht="16.95" hidden="1" customHeight="1">
      <c r="B12" s="11" t="s">
        <v>121</v>
      </c>
      <c r="C12" s="12"/>
      <c r="D12" s="12"/>
      <c r="E12" s="12"/>
      <c r="F12" s="12"/>
      <c r="G12" s="12"/>
      <c r="H12" s="11"/>
    </row>
    <row r="13" spans="1:14" ht="16.95" hidden="1" customHeight="1">
      <c r="B13" s="17" t="s">
        <v>89</v>
      </c>
      <c r="C13" s="17"/>
      <c r="D13" s="17"/>
      <c r="E13" s="17"/>
      <c r="F13" s="17"/>
      <c r="G13" s="17"/>
      <c r="H13" s="17"/>
      <c r="I13" s="17"/>
    </row>
    <row r="14" spans="1:14" ht="16.95" hidden="1" customHeight="1"/>
    <row r="15" spans="1:14" ht="16.95" hidden="1" customHeight="1"/>
    <row r="16" spans="1:14" ht="39" customHeight="1">
      <c r="A16" s="18" t="s">
        <v>187</v>
      </c>
    </row>
    <row r="17" spans="1:14">
      <c r="H17" s="35"/>
      <c r="I17" s="35"/>
      <c r="J17" s="35"/>
      <c r="K17" s="19"/>
    </row>
    <row r="18" spans="1:14" s="26" customFormat="1" ht="46.2" customHeight="1">
      <c r="A18" s="20" t="s">
        <v>45</v>
      </c>
      <c r="B18" s="21" t="s">
        <v>7</v>
      </c>
      <c r="C18" s="22" t="s">
        <v>47</v>
      </c>
      <c r="D18" s="22" t="s">
        <v>109</v>
      </c>
      <c r="E18" s="22" t="s">
        <v>142</v>
      </c>
      <c r="F18" s="22" t="s">
        <v>182</v>
      </c>
      <c r="G18" s="22" t="s">
        <v>48</v>
      </c>
      <c r="H18" s="23" t="s">
        <v>17</v>
      </c>
      <c r="I18" s="51" t="s">
        <v>107</v>
      </c>
      <c r="J18" s="23" t="s">
        <v>6</v>
      </c>
      <c r="K18" s="21" t="s">
        <v>8</v>
      </c>
      <c r="L18" s="21" t="s">
        <v>9</v>
      </c>
      <c r="M18" s="24" t="s">
        <v>50</v>
      </c>
      <c r="N18" s="25" t="s">
        <v>39</v>
      </c>
    </row>
    <row r="19" spans="1:14" s="32" customFormat="1">
      <c r="A19" s="27"/>
      <c r="B19" s="28"/>
      <c r="C19" s="29"/>
      <c r="D19" s="53"/>
      <c r="E19" s="53" t="str">
        <f>IF(Tabela17[[#This Row],[Podmiot ponoszący wydatki]]="","",VLOOKUP(Tabela17[[#This Row],[Podmiot ponoszący wydatki]],$G$2:$I$7,2,0))</f>
        <v/>
      </c>
      <c r="F19" s="53" t="str">
        <f>IF(Tabela17[[#This Row],[Podmiot ponoszący wydatki]]="","",VLOOKUP(Tabela17[[#This Row],[Podmiot ponoszący wydatki]],$G$2:$I$7,2,0))</f>
        <v/>
      </c>
      <c r="G19" s="53"/>
      <c r="H19" s="1">
        <f>SUM(H20:H123)</f>
        <v>0</v>
      </c>
      <c r="I19" s="1">
        <f>SUM(I20:I123)</f>
        <v>0</v>
      </c>
      <c r="J19" s="1">
        <f>SUM(J20:J123)</f>
        <v>0</v>
      </c>
      <c r="K19" s="28"/>
      <c r="L19" s="28"/>
      <c r="M19" s="30"/>
      <c r="N19" s="31"/>
    </row>
    <row r="20" spans="1:14">
      <c r="A20" s="33" t="s">
        <v>56</v>
      </c>
      <c r="B20" s="291"/>
      <c r="C20" s="7"/>
      <c r="D20" s="173"/>
      <c r="E20" s="222" t="str">
        <f>IF(Tabela17[[#This Row],[Podmiot ponoszący wydatki]]="","",VLOOKUP(Tabela17[[#This Row],[Podmiot ponoszący wydatki]],$F$2:$H$7,3,0))</f>
        <v/>
      </c>
      <c r="F20" s="8" t="str">
        <f>IF(Tabela17[[#This Row],[Podmiot ponoszący wydatki]]="","",VLOOKUP(Tabela17[[#This Row],[Podmiot ponoszący wydatki]],$F$2:$I$7,4,0))</f>
        <v/>
      </c>
      <c r="G20" s="8" t="str">
        <f>IF(Tabela17[[#This Row],[Podmiot ponoszący wydatki]]="","",VLOOKUP(Tabela17[[#This Row],[Podmiot ponoszący wydatki]],$F$2:$J$7,5,0))</f>
        <v/>
      </c>
      <c r="H20" s="6"/>
      <c r="I20" s="6"/>
      <c r="J20" s="3" t="str">
        <f>IF(Tabela17[[#This Row],[Poziom dofinansowania]]="","",ROUND(Tabela17[[#This Row],[Wydatki kwalifikowalne]]*Tabela17[[#This Row],[Poziom dofinansowania]],2))</f>
        <v/>
      </c>
      <c r="K20" s="4"/>
      <c r="L20" s="4"/>
      <c r="M20" s="5"/>
      <c r="N20" s="4"/>
    </row>
    <row r="21" spans="1:14">
      <c r="A21" s="33" t="s">
        <v>57</v>
      </c>
      <c r="B21" s="291"/>
      <c r="C21" s="7"/>
      <c r="D21" s="173"/>
      <c r="E21" s="222" t="str">
        <f>IF(Tabela17[[#This Row],[Podmiot ponoszący wydatki]]="","",VLOOKUP(Tabela17[[#This Row],[Podmiot ponoszący wydatki]],$F$2:$H$7,3,0))</f>
        <v/>
      </c>
      <c r="F21" s="8" t="str">
        <f>IF(Tabela17[[#This Row],[Podmiot ponoszący wydatki]]="","",VLOOKUP(Tabela17[[#This Row],[Podmiot ponoszący wydatki]],$F$2:$I$7,4,0))</f>
        <v/>
      </c>
      <c r="G21" s="8" t="str">
        <f>IF(Tabela17[[#This Row],[Podmiot ponoszący wydatki]]="","",VLOOKUP(Tabela17[[#This Row],[Podmiot ponoszący wydatki]],$F$2:$J$7,5,0))</f>
        <v/>
      </c>
      <c r="H21" s="6"/>
      <c r="I21" s="6"/>
      <c r="J21" s="3" t="str">
        <f>IF(Tabela17[[#This Row],[Poziom dofinansowania]]="","",ROUND(Tabela17[[#This Row],[Wydatki kwalifikowalne]]*Tabela17[[#This Row],[Poziom dofinansowania]],2))</f>
        <v/>
      </c>
      <c r="K21" s="4"/>
      <c r="L21" s="4"/>
      <c r="M21" s="5"/>
      <c r="N21" s="4"/>
    </row>
    <row r="22" spans="1:14">
      <c r="A22" s="33" t="s">
        <v>58</v>
      </c>
      <c r="B22" s="291"/>
      <c r="C22" s="7"/>
      <c r="D22" s="173"/>
      <c r="E22" s="222" t="str">
        <f>IF(Tabela17[[#This Row],[Podmiot ponoszący wydatki]]="","",VLOOKUP(Tabela17[[#This Row],[Podmiot ponoszący wydatki]],$F$2:$H$7,3,0))</f>
        <v/>
      </c>
      <c r="F22" s="8" t="str">
        <f>IF(Tabela17[[#This Row],[Podmiot ponoszący wydatki]]="","",VLOOKUP(Tabela17[[#This Row],[Podmiot ponoszący wydatki]],$F$2:$I$7,4,0))</f>
        <v/>
      </c>
      <c r="G22" s="8" t="str">
        <f>IF(Tabela17[[#This Row],[Podmiot ponoszący wydatki]]="","",VLOOKUP(Tabela17[[#This Row],[Podmiot ponoszący wydatki]],$F$2:$J$7,5,0))</f>
        <v/>
      </c>
      <c r="H22" s="6"/>
      <c r="I22" s="6"/>
      <c r="J22" s="3" t="str">
        <f>IF(Tabela17[[#This Row],[Poziom dofinansowania]]="","",ROUND(Tabela17[[#This Row],[Wydatki kwalifikowalne]]*Tabela17[[#This Row],[Poziom dofinansowania]],2))</f>
        <v/>
      </c>
      <c r="K22" s="4"/>
      <c r="L22" s="4"/>
      <c r="M22" s="5"/>
      <c r="N22" s="4"/>
    </row>
    <row r="23" spans="1:14">
      <c r="A23" s="33" t="s">
        <v>59</v>
      </c>
      <c r="B23" s="291"/>
      <c r="C23" s="7"/>
      <c r="D23" s="173"/>
      <c r="E23" s="222" t="str">
        <f>IF(Tabela17[[#This Row],[Podmiot ponoszący wydatki]]="","",VLOOKUP(Tabela17[[#This Row],[Podmiot ponoszący wydatki]],$F$2:$H$7,3,0))</f>
        <v/>
      </c>
      <c r="F23" s="8" t="str">
        <f>IF(Tabela17[[#This Row],[Podmiot ponoszący wydatki]]="","",VLOOKUP(Tabela17[[#This Row],[Podmiot ponoszący wydatki]],$F$2:$I$7,4,0))</f>
        <v/>
      </c>
      <c r="G23" s="8" t="str">
        <f>IF(Tabela17[[#This Row],[Podmiot ponoszący wydatki]]="","",VLOOKUP(Tabela17[[#This Row],[Podmiot ponoszący wydatki]],$F$2:$J$7,5,0))</f>
        <v/>
      </c>
      <c r="H23" s="6"/>
      <c r="I23" s="6"/>
      <c r="J23" s="3" t="str">
        <f>IF(Tabela17[[#This Row],[Poziom dofinansowania]]="","",ROUND(Tabela17[[#This Row],[Wydatki kwalifikowalne]]*Tabela17[[#This Row],[Poziom dofinansowania]],2))</f>
        <v/>
      </c>
      <c r="K23" s="4"/>
      <c r="L23" s="4"/>
      <c r="M23" s="5"/>
      <c r="N23" s="4"/>
    </row>
    <row r="24" spans="1:14">
      <c r="A24" s="33" t="s">
        <v>60</v>
      </c>
      <c r="B24" s="291"/>
      <c r="C24" s="7"/>
      <c r="D24" s="173"/>
      <c r="E24" s="222" t="str">
        <f>IF(Tabela17[[#This Row],[Podmiot ponoszący wydatki]]="","",VLOOKUP(Tabela17[[#This Row],[Podmiot ponoszący wydatki]],$F$2:$H$7,3,0))</f>
        <v/>
      </c>
      <c r="F24" s="8" t="str">
        <f>IF(Tabela17[[#This Row],[Podmiot ponoszący wydatki]]="","",VLOOKUP(Tabela17[[#This Row],[Podmiot ponoszący wydatki]],$F$2:$I$7,4,0))</f>
        <v/>
      </c>
      <c r="G24" s="8" t="str">
        <f>IF(Tabela17[[#This Row],[Podmiot ponoszący wydatki]]="","",VLOOKUP(Tabela17[[#This Row],[Podmiot ponoszący wydatki]],$F$2:$J$7,5,0))</f>
        <v/>
      </c>
      <c r="H24" s="6"/>
      <c r="I24" s="6"/>
      <c r="J24" s="3" t="str">
        <f>IF(Tabela17[[#This Row],[Poziom dofinansowania]]="","",ROUND(Tabela17[[#This Row],[Wydatki kwalifikowalne]]*Tabela17[[#This Row],[Poziom dofinansowania]],2))</f>
        <v/>
      </c>
      <c r="K24" s="4"/>
      <c r="L24" s="4"/>
      <c r="M24" s="5"/>
      <c r="N24" s="4"/>
    </row>
    <row r="25" spans="1:14">
      <c r="A25" s="33" t="s">
        <v>61</v>
      </c>
      <c r="B25" s="291"/>
      <c r="C25" s="7"/>
      <c r="D25" s="173"/>
      <c r="E25" s="222" t="str">
        <f>IF(Tabela17[[#This Row],[Podmiot ponoszący wydatki]]="","",VLOOKUP(Tabela17[[#This Row],[Podmiot ponoszący wydatki]],$F$2:$H$7,3,0))</f>
        <v/>
      </c>
      <c r="F25" s="8" t="str">
        <f>IF(Tabela17[[#This Row],[Podmiot ponoszący wydatki]]="","",VLOOKUP(Tabela17[[#This Row],[Podmiot ponoszący wydatki]],$F$2:$I$7,4,0))</f>
        <v/>
      </c>
      <c r="G25" s="8" t="str">
        <f>IF(Tabela17[[#This Row],[Podmiot ponoszący wydatki]]="","",VLOOKUP(Tabela17[[#This Row],[Podmiot ponoszący wydatki]],$F$2:$J$7,5,0))</f>
        <v/>
      </c>
      <c r="H25" s="6"/>
      <c r="I25" s="6"/>
      <c r="J25" s="3" t="str">
        <f>IF(Tabela17[[#This Row],[Poziom dofinansowania]]="","",ROUND(Tabela17[[#This Row],[Wydatki kwalifikowalne]]*Tabela17[[#This Row],[Poziom dofinansowania]],2))</f>
        <v/>
      </c>
      <c r="K25" s="4"/>
      <c r="L25" s="4"/>
      <c r="M25" s="5"/>
      <c r="N25" s="4"/>
    </row>
    <row r="26" spans="1:14">
      <c r="A26" s="33" t="s">
        <v>62</v>
      </c>
      <c r="B26" s="291"/>
      <c r="C26" s="7"/>
      <c r="D26" s="173"/>
      <c r="E26" s="222" t="str">
        <f>IF(Tabela17[[#This Row],[Podmiot ponoszący wydatki]]="","",VLOOKUP(Tabela17[[#This Row],[Podmiot ponoszący wydatki]],$F$2:$H$7,3,0))</f>
        <v/>
      </c>
      <c r="F26" s="8" t="str">
        <f>IF(Tabela17[[#This Row],[Podmiot ponoszący wydatki]]="","",VLOOKUP(Tabela17[[#This Row],[Podmiot ponoszący wydatki]],$F$2:$I$7,4,0))</f>
        <v/>
      </c>
      <c r="G26" s="8" t="str">
        <f>IF(Tabela17[[#This Row],[Podmiot ponoszący wydatki]]="","",VLOOKUP(Tabela17[[#This Row],[Podmiot ponoszący wydatki]],$F$2:$J$7,5,0))</f>
        <v/>
      </c>
      <c r="H26" s="293"/>
      <c r="I26" s="6"/>
      <c r="J26" s="3" t="str">
        <f>IF(Tabela17[[#This Row],[Poziom dofinansowania]]="","",ROUND(Tabela17[[#This Row],[Wydatki kwalifikowalne]]*Tabela17[[#This Row],[Poziom dofinansowania]],2))</f>
        <v/>
      </c>
      <c r="K26" s="4"/>
      <c r="L26" s="4"/>
      <c r="M26" s="5"/>
      <c r="N26" s="4"/>
    </row>
    <row r="27" spans="1:14">
      <c r="A27" s="33" t="s">
        <v>63</v>
      </c>
      <c r="B27" s="291"/>
      <c r="C27" s="7"/>
      <c r="D27" s="173"/>
      <c r="E27" s="222" t="str">
        <f>IF(Tabela17[[#This Row],[Podmiot ponoszący wydatki]]="","",VLOOKUP(Tabela17[[#This Row],[Podmiot ponoszący wydatki]],$F$2:$H$7,3,0))</f>
        <v/>
      </c>
      <c r="F27" s="8" t="str">
        <f>IF(Tabela17[[#This Row],[Podmiot ponoszący wydatki]]="","",VLOOKUP(Tabela17[[#This Row],[Podmiot ponoszący wydatki]],$F$2:$I$7,4,0))</f>
        <v/>
      </c>
      <c r="G27" s="8" t="str">
        <f>IF(Tabela17[[#This Row],[Podmiot ponoszący wydatki]]="","",VLOOKUP(Tabela17[[#This Row],[Podmiot ponoszący wydatki]],$F$2:$J$7,5,0))</f>
        <v/>
      </c>
      <c r="H27" s="293"/>
      <c r="I27" s="6"/>
      <c r="J27" s="3" t="str">
        <f>IF(Tabela17[[#This Row],[Poziom dofinansowania]]="","",ROUND(Tabela17[[#This Row],[Wydatki kwalifikowalne]]*Tabela17[[#This Row],[Poziom dofinansowania]],2))</f>
        <v/>
      </c>
      <c r="K27" s="4"/>
      <c r="L27" s="4"/>
      <c r="M27" s="5"/>
      <c r="N27" s="4"/>
    </row>
    <row r="28" spans="1:14">
      <c r="A28" s="33" t="s">
        <v>64</v>
      </c>
      <c r="B28" s="291"/>
      <c r="C28" s="7"/>
      <c r="D28" s="173"/>
      <c r="E28" s="222" t="str">
        <f>IF(Tabela17[[#This Row],[Podmiot ponoszący wydatki]]="","",VLOOKUP(Tabela17[[#This Row],[Podmiot ponoszący wydatki]],$F$2:$H$7,3,0))</f>
        <v/>
      </c>
      <c r="F28" s="8" t="str">
        <f>IF(Tabela17[[#This Row],[Podmiot ponoszący wydatki]]="","",VLOOKUP(Tabela17[[#This Row],[Podmiot ponoszący wydatki]],$F$2:$I$7,4,0))</f>
        <v/>
      </c>
      <c r="G28" s="8" t="str">
        <f>IF(Tabela17[[#This Row],[Podmiot ponoszący wydatki]]="","",VLOOKUP(Tabela17[[#This Row],[Podmiot ponoszący wydatki]],$F$2:$J$7,5,0))</f>
        <v/>
      </c>
      <c r="H28" s="293"/>
      <c r="I28" s="6"/>
      <c r="J28" s="3" t="str">
        <f>IF(Tabela17[[#This Row],[Poziom dofinansowania]]="","",ROUND(Tabela17[[#This Row],[Wydatki kwalifikowalne]]*Tabela17[[#This Row],[Poziom dofinansowania]],2))</f>
        <v/>
      </c>
      <c r="K28" s="4"/>
      <c r="L28" s="4"/>
      <c r="M28" s="5"/>
      <c r="N28" s="4"/>
    </row>
    <row r="29" spans="1:14">
      <c r="A29" s="33" t="s">
        <v>65</v>
      </c>
      <c r="B29" s="2"/>
      <c r="C29" s="7"/>
      <c r="D29" s="173"/>
      <c r="E29" s="222" t="str">
        <f>IF(Tabela17[[#This Row],[Podmiot ponoszący wydatki]]="","",VLOOKUP(Tabela17[[#This Row],[Podmiot ponoszący wydatki]],$F$2:$H$7,3,0))</f>
        <v/>
      </c>
      <c r="F29" s="8" t="str">
        <f>IF(Tabela17[[#This Row],[Podmiot ponoszący wydatki]]="","",VLOOKUP(Tabela17[[#This Row],[Podmiot ponoszący wydatki]],$F$2:$I$7,4,0))</f>
        <v/>
      </c>
      <c r="G29" s="8" t="str">
        <f>IF(Tabela17[[#This Row],[Podmiot ponoszący wydatki]]="","",VLOOKUP(Tabela17[[#This Row],[Podmiot ponoszący wydatki]],$F$2:$J$7,5,0))</f>
        <v/>
      </c>
      <c r="H29" s="6"/>
      <c r="I29" s="6"/>
      <c r="J29" s="3" t="str">
        <f>IF(Tabela17[[#This Row],[Poziom dofinansowania]]="","",ROUND(Tabela17[[#This Row],[Wydatki kwalifikowalne]]*Tabela17[[#This Row],[Poziom dofinansowania]],2))</f>
        <v/>
      </c>
      <c r="K29" s="4"/>
      <c r="L29" s="4"/>
      <c r="M29" s="5"/>
      <c r="N29" s="4"/>
    </row>
    <row r="30" spans="1:14">
      <c r="A30" s="33" t="s">
        <v>66</v>
      </c>
      <c r="B30" s="2"/>
      <c r="C30" s="7"/>
      <c r="D30" s="173"/>
      <c r="E30" s="222" t="str">
        <f>IF(Tabela17[[#This Row],[Podmiot ponoszący wydatki]]="","",VLOOKUP(Tabela17[[#This Row],[Podmiot ponoszący wydatki]],$F$2:$H$7,3,0))</f>
        <v/>
      </c>
      <c r="F30" s="8" t="str">
        <f>IF(Tabela17[[#This Row],[Podmiot ponoszący wydatki]]="","",VLOOKUP(Tabela17[[#This Row],[Podmiot ponoszący wydatki]],$F$2:$I$7,4,0))</f>
        <v/>
      </c>
      <c r="G30" s="8" t="str">
        <f>IF(Tabela17[[#This Row],[Podmiot ponoszący wydatki]]="","",VLOOKUP(Tabela17[[#This Row],[Podmiot ponoszący wydatki]],$F$2:$J$7,5,0))</f>
        <v/>
      </c>
      <c r="H30" s="6"/>
      <c r="I30" s="6"/>
      <c r="J30" s="3" t="str">
        <f>IF(Tabela17[[#This Row],[Poziom dofinansowania]]="","",ROUND(Tabela17[[#This Row],[Wydatki kwalifikowalne]]*Tabela17[[#This Row],[Poziom dofinansowania]],2))</f>
        <v/>
      </c>
      <c r="K30" s="4"/>
      <c r="L30" s="4"/>
      <c r="M30" s="5"/>
      <c r="N30" s="4"/>
    </row>
    <row r="31" spans="1:14">
      <c r="A31" s="33" t="s">
        <v>67</v>
      </c>
      <c r="B31" s="2"/>
      <c r="C31" s="7"/>
      <c r="D31" s="173"/>
      <c r="E31" s="222" t="str">
        <f>IF(Tabela17[[#This Row],[Podmiot ponoszący wydatki]]="","",VLOOKUP(Tabela17[[#This Row],[Podmiot ponoszący wydatki]],$F$2:$H$7,3,0))</f>
        <v/>
      </c>
      <c r="F31" s="8" t="str">
        <f>IF(Tabela17[[#This Row],[Podmiot ponoszący wydatki]]="","",VLOOKUP(Tabela17[[#This Row],[Podmiot ponoszący wydatki]],$F$2:$I$7,4,0))</f>
        <v/>
      </c>
      <c r="G31" s="8" t="str">
        <f>IF(Tabela17[[#This Row],[Podmiot ponoszący wydatki]]="","",VLOOKUP(Tabela17[[#This Row],[Podmiot ponoszący wydatki]],$F$2:$J$7,5,0))</f>
        <v/>
      </c>
      <c r="H31" s="6"/>
      <c r="I31" s="6"/>
      <c r="J31" s="3" t="str">
        <f>IF(Tabela17[[#This Row],[Poziom dofinansowania]]="","",ROUND(Tabela17[[#This Row],[Wydatki kwalifikowalne]]*Tabela17[[#This Row],[Poziom dofinansowania]],2))</f>
        <v/>
      </c>
      <c r="K31" s="4"/>
      <c r="L31" s="4"/>
      <c r="M31" s="5"/>
      <c r="N31" s="4"/>
    </row>
    <row r="32" spans="1:14">
      <c r="A32" s="33" t="s">
        <v>68</v>
      </c>
      <c r="B32" s="2"/>
      <c r="C32" s="7"/>
      <c r="D32" s="173"/>
      <c r="E32" s="222" t="str">
        <f>IF(Tabela17[[#This Row],[Podmiot ponoszący wydatki]]="","",VLOOKUP(Tabela17[[#This Row],[Podmiot ponoszący wydatki]],$F$2:$H$7,3,0))</f>
        <v/>
      </c>
      <c r="F32" s="8" t="str">
        <f>IF(Tabela17[[#This Row],[Podmiot ponoszący wydatki]]="","",VLOOKUP(Tabela17[[#This Row],[Podmiot ponoszący wydatki]],$F$2:$I$7,4,0))</f>
        <v/>
      </c>
      <c r="G32" s="8" t="str">
        <f>IF(Tabela17[[#This Row],[Podmiot ponoszący wydatki]]="","",VLOOKUP(Tabela17[[#This Row],[Podmiot ponoszący wydatki]],$F$2:$J$7,5,0))</f>
        <v/>
      </c>
      <c r="H32" s="6"/>
      <c r="I32" s="6"/>
      <c r="J32" s="3" t="str">
        <f>IF(Tabela17[[#This Row],[Poziom dofinansowania]]="","",ROUND(Tabela17[[#This Row],[Wydatki kwalifikowalne]]*Tabela17[[#This Row],[Poziom dofinansowania]],2))</f>
        <v/>
      </c>
      <c r="K32" s="4"/>
      <c r="L32" s="4"/>
      <c r="M32" s="5"/>
      <c r="N32" s="4"/>
    </row>
    <row r="33" spans="1:14">
      <c r="A33" s="33" t="s">
        <v>69</v>
      </c>
      <c r="B33" s="2"/>
      <c r="C33" s="7"/>
      <c r="D33" s="173"/>
      <c r="E33" s="222" t="str">
        <f>IF(Tabela17[[#This Row],[Podmiot ponoszący wydatki]]="","",VLOOKUP(Tabela17[[#This Row],[Podmiot ponoszący wydatki]],$F$2:$H$7,3,0))</f>
        <v/>
      </c>
      <c r="F33" s="8" t="str">
        <f>IF(Tabela17[[#This Row],[Podmiot ponoszący wydatki]]="","",VLOOKUP(Tabela17[[#This Row],[Podmiot ponoszący wydatki]],$F$2:$I$7,4,0))</f>
        <v/>
      </c>
      <c r="G33" s="8" t="str">
        <f>IF(Tabela17[[#This Row],[Podmiot ponoszący wydatki]]="","",VLOOKUP(Tabela17[[#This Row],[Podmiot ponoszący wydatki]],$F$2:$J$7,5,0))</f>
        <v/>
      </c>
      <c r="H33" s="6"/>
      <c r="I33" s="6"/>
      <c r="J33" s="3" t="str">
        <f>IF(Tabela17[[#This Row],[Poziom dofinansowania]]="","",ROUND(Tabela17[[#This Row],[Wydatki kwalifikowalne]]*Tabela17[[#This Row],[Poziom dofinansowania]],2))</f>
        <v/>
      </c>
      <c r="K33" s="4"/>
      <c r="L33" s="4"/>
      <c r="M33" s="5"/>
      <c r="N33" s="4"/>
    </row>
    <row r="34" spans="1:14">
      <c r="A34" s="33" t="s">
        <v>70</v>
      </c>
      <c r="B34" s="2"/>
      <c r="C34" s="7"/>
      <c r="D34" s="173"/>
      <c r="E34" s="222" t="str">
        <f>IF(Tabela17[[#This Row],[Podmiot ponoszący wydatki]]="","",VLOOKUP(Tabela17[[#This Row],[Podmiot ponoszący wydatki]],$F$2:$H$7,3,0))</f>
        <v/>
      </c>
      <c r="F34" s="8" t="str">
        <f>IF(Tabela17[[#This Row],[Podmiot ponoszący wydatki]]="","",VLOOKUP(Tabela17[[#This Row],[Podmiot ponoszący wydatki]],$F$2:$I$7,4,0))</f>
        <v/>
      </c>
      <c r="G34" s="8" t="str">
        <f>IF(Tabela17[[#This Row],[Podmiot ponoszący wydatki]]="","",VLOOKUP(Tabela17[[#This Row],[Podmiot ponoszący wydatki]],$F$2:$J$7,5,0))</f>
        <v/>
      </c>
      <c r="H34" s="6"/>
      <c r="I34" s="6"/>
      <c r="J34" s="3" t="str">
        <f>IF(Tabela17[[#This Row],[Poziom dofinansowania]]="","",ROUND(Tabela17[[#This Row],[Wydatki kwalifikowalne]]*Tabela17[[#This Row],[Poziom dofinansowania]],2))</f>
        <v/>
      </c>
      <c r="K34" s="4"/>
      <c r="L34" s="4"/>
      <c r="M34" s="5"/>
      <c r="N34" s="4"/>
    </row>
    <row r="35" spans="1:14">
      <c r="A35" s="33" t="s">
        <v>71</v>
      </c>
      <c r="B35" s="2"/>
      <c r="C35" s="7"/>
      <c r="D35" s="173"/>
      <c r="E35" s="222" t="str">
        <f>IF(Tabela17[[#This Row],[Podmiot ponoszący wydatki]]="","",VLOOKUP(Tabela17[[#This Row],[Podmiot ponoszący wydatki]],$F$2:$H$7,3,0))</f>
        <v/>
      </c>
      <c r="F35" s="8" t="str">
        <f>IF(Tabela17[[#This Row],[Podmiot ponoszący wydatki]]="","",VLOOKUP(Tabela17[[#This Row],[Podmiot ponoszący wydatki]],$F$2:$I$7,4,0))</f>
        <v/>
      </c>
      <c r="G35" s="8" t="str">
        <f>IF(Tabela17[[#This Row],[Podmiot ponoszący wydatki]]="","",VLOOKUP(Tabela17[[#This Row],[Podmiot ponoszący wydatki]],$F$2:$J$7,5,0))</f>
        <v/>
      </c>
      <c r="H35" s="6"/>
      <c r="I35" s="6"/>
      <c r="J35" s="3" t="str">
        <f>IF(Tabela17[[#This Row],[Poziom dofinansowania]]="","",ROUND(Tabela17[[#This Row],[Wydatki kwalifikowalne]]*Tabela17[[#This Row],[Poziom dofinansowania]],2))</f>
        <v/>
      </c>
      <c r="K35" s="4"/>
      <c r="L35" s="4"/>
      <c r="M35" s="5"/>
      <c r="N35" s="4"/>
    </row>
    <row r="36" spans="1:14">
      <c r="A36" s="33" t="s">
        <v>72</v>
      </c>
      <c r="B36" s="2"/>
      <c r="C36" s="7"/>
      <c r="D36" s="173"/>
      <c r="E36" s="222" t="str">
        <f>IF(Tabela17[[#This Row],[Podmiot ponoszący wydatki]]="","",VLOOKUP(Tabela17[[#This Row],[Podmiot ponoszący wydatki]],$F$2:$H$7,3,0))</f>
        <v/>
      </c>
      <c r="F36" s="8" t="str">
        <f>IF(Tabela17[[#This Row],[Podmiot ponoszący wydatki]]="","",VLOOKUP(Tabela17[[#This Row],[Podmiot ponoszący wydatki]],$F$2:$I$7,4,0))</f>
        <v/>
      </c>
      <c r="G36" s="8" t="str">
        <f>IF(Tabela17[[#This Row],[Podmiot ponoszący wydatki]]="","",VLOOKUP(Tabela17[[#This Row],[Podmiot ponoszący wydatki]],$F$2:$J$7,5,0))</f>
        <v/>
      </c>
      <c r="H36" s="6"/>
      <c r="I36" s="6"/>
      <c r="J36" s="3" t="str">
        <f>IF(Tabela17[[#This Row],[Poziom dofinansowania]]="","",ROUND(Tabela17[[#This Row],[Wydatki kwalifikowalne]]*Tabela17[[#This Row],[Poziom dofinansowania]],2))</f>
        <v/>
      </c>
      <c r="K36" s="4"/>
      <c r="L36" s="4"/>
      <c r="M36" s="5"/>
      <c r="N36" s="4"/>
    </row>
    <row r="37" spans="1:14">
      <c r="A37" s="33" t="s">
        <v>73</v>
      </c>
      <c r="B37" s="2"/>
      <c r="C37" s="7"/>
      <c r="D37" s="173"/>
      <c r="E37" s="222" t="str">
        <f>IF(Tabela17[[#This Row],[Podmiot ponoszący wydatki]]="","",VLOOKUP(Tabela17[[#This Row],[Podmiot ponoszący wydatki]],$F$2:$H$7,3,0))</f>
        <v/>
      </c>
      <c r="F37" s="8" t="str">
        <f>IF(Tabela17[[#This Row],[Podmiot ponoszący wydatki]]="","",VLOOKUP(Tabela17[[#This Row],[Podmiot ponoszący wydatki]],$F$2:$I$7,4,0))</f>
        <v/>
      </c>
      <c r="G37" s="8" t="str">
        <f>IF(Tabela17[[#This Row],[Podmiot ponoszący wydatki]]="","",VLOOKUP(Tabela17[[#This Row],[Podmiot ponoszący wydatki]],$F$2:$J$7,5,0))</f>
        <v/>
      </c>
      <c r="H37" s="6"/>
      <c r="I37" s="6"/>
      <c r="J37" s="3" t="str">
        <f>IF(Tabela17[[#This Row],[Poziom dofinansowania]]="","",ROUND(Tabela17[[#This Row],[Wydatki kwalifikowalne]]*Tabela17[[#This Row],[Poziom dofinansowania]],2))</f>
        <v/>
      </c>
      <c r="K37" s="4"/>
      <c r="L37" s="4"/>
      <c r="M37" s="5"/>
      <c r="N37" s="4"/>
    </row>
    <row r="38" spans="1:14">
      <c r="A38" s="33" t="s">
        <v>74</v>
      </c>
      <c r="B38" s="2"/>
      <c r="C38" s="7"/>
      <c r="D38" s="173"/>
      <c r="E38" s="222" t="str">
        <f>IF(Tabela17[[#This Row],[Podmiot ponoszący wydatki]]="","",VLOOKUP(Tabela17[[#This Row],[Podmiot ponoszący wydatki]],$F$2:$H$7,3,0))</f>
        <v/>
      </c>
      <c r="F38" s="8" t="str">
        <f>IF(Tabela17[[#This Row],[Podmiot ponoszący wydatki]]="","",VLOOKUP(Tabela17[[#This Row],[Podmiot ponoszący wydatki]],$F$2:$I$7,4,0))</f>
        <v/>
      </c>
      <c r="G38" s="8" t="str">
        <f>IF(Tabela17[[#This Row],[Podmiot ponoszący wydatki]]="","",VLOOKUP(Tabela17[[#This Row],[Podmiot ponoszący wydatki]],$F$2:$J$7,5,0))</f>
        <v/>
      </c>
      <c r="H38" s="6"/>
      <c r="I38" s="6"/>
      <c r="J38" s="3" t="str">
        <f>IF(Tabela17[[#This Row],[Poziom dofinansowania]]="","",ROUND(Tabela17[[#This Row],[Wydatki kwalifikowalne]]*Tabela17[[#This Row],[Poziom dofinansowania]],2))</f>
        <v/>
      </c>
      <c r="K38" s="4"/>
      <c r="L38" s="4"/>
      <c r="M38" s="5"/>
      <c r="N38" s="4"/>
    </row>
    <row r="39" spans="1:14">
      <c r="A39" s="33" t="s">
        <v>75</v>
      </c>
      <c r="B39" s="2"/>
      <c r="C39" s="7"/>
      <c r="D39" s="173"/>
      <c r="E39" s="222" t="str">
        <f>IF(Tabela17[[#This Row],[Podmiot ponoszący wydatki]]="","",VLOOKUP(Tabela17[[#This Row],[Podmiot ponoszący wydatki]],$F$2:$H$7,3,0))</f>
        <v/>
      </c>
      <c r="F39" s="8" t="str">
        <f>IF(Tabela17[[#This Row],[Podmiot ponoszący wydatki]]="","",VLOOKUP(Tabela17[[#This Row],[Podmiot ponoszący wydatki]],$F$2:$I$7,4,0))</f>
        <v/>
      </c>
      <c r="G39" s="8" t="str">
        <f>IF(Tabela17[[#This Row],[Podmiot ponoszący wydatki]]="","",VLOOKUP(Tabela17[[#This Row],[Podmiot ponoszący wydatki]],$F$2:$J$7,5,0))</f>
        <v/>
      </c>
      <c r="H39" s="6"/>
      <c r="I39" s="6"/>
      <c r="J39" s="3" t="str">
        <f>IF(Tabela17[[#This Row],[Poziom dofinansowania]]="","",ROUND(Tabela17[[#This Row],[Wydatki kwalifikowalne]]*Tabela17[[#This Row],[Poziom dofinansowania]],2))</f>
        <v/>
      </c>
      <c r="K39" s="4"/>
      <c r="L39" s="4"/>
      <c r="M39" s="5"/>
      <c r="N39" s="4"/>
    </row>
    <row r="40" spans="1:14">
      <c r="A40" s="33" t="s">
        <v>76</v>
      </c>
      <c r="B40" s="2"/>
      <c r="C40" s="7"/>
      <c r="D40" s="173"/>
      <c r="E40" s="222" t="str">
        <f>IF(Tabela17[[#This Row],[Podmiot ponoszący wydatki]]="","",VLOOKUP(Tabela17[[#This Row],[Podmiot ponoszący wydatki]],$F$2:$H$7,3,0))</f>
        <v/>
      </c>
      <c r="F40" s="8" t="str">
        <f>IF(Tabela17[[#This Row],[Podmiot ponoszący wydatki]]="","",VLOOKUP(Tabela17[[#This Row],[Podmiot ponoszący wydatki]],$F$2:$I$7,4,0))</f>
        <v/>
      </c>
      <c r="G40" s="8" t="str">
        <f>IF(Tabela17[[#This Row],[Podmiot ponoszący wydatki]]="","",VLOOKUP(Tabela17[[#This Row],[Podmiot ponoszący wydatki]],$F$2:$J$7,5,0))</f>
        <v/>
      </c>
      <c r="H40" s="6"/>
      <c r="I40" s="6"/>
      <c r="J40" s="3" t="str">
        <f>IF(Tabela17[[#This Row],[Poziom dofinansowania]]="","",ROUND(Tabela17[[#This Row],[Wydatki kwalifikowalne]]*Tabela17[[#This Row],[Poziom dofinansowania]],2))</f>
        <v/>
      </c>
      <c r="K40" s="4"/>
      <c r="L40" s="4"/>
      <c r="M40" s="5"/>
      <c r="N40" s="4"/>
    </row>
    <row r="41" spans="1:14">
      <c r="A41" s="33" t="s">
        <v>230</v>
      </c>
      <c r="B41" s="2"/>
      <c r="C41" s="7"/>
      <c r="D41" s="173"/>
      <c r="E41" s="222" t="str">
        <f>IF(Tabela17[[#This Row],[Podmiot ponoszący wydatki]]="","",VLOOKUP(Tabela17[[#This Row],[Podmiot ponoszący wydatki]],$F$2:$H$7,3,0))</f>
        <v/>
      </c>
      <c r="F41" s="8" t="str">
        <f>IF(Tabela17[[#This Row],[Podmiot ponoszący wydatki]]="","",VLOOKUP(Tabela17[[#This Row],[Podmiot ponoszący wydatki]],$F$2:$I$7,4,0))</f>
        <v/>
      </c>
      <c r="G41" s="8" t="str">
        <f>IF(Tabela17[[#This Row],[Podmiot ponoszący wydatki]]="","",VLOOKUP(Tabela17[[#This Row],[Podmiot ponoszący wydatki]],$F$2:$J$7,5,0))</f>
        <v/>
      </c>
      <c r="H41" s="6"/>
      <c r="I41" s="6"/>
      <c r="J41" s="3" t="str">
        <f>IF(Tabela17[[#This Row],[Poziom dofinansowania]]="","",ROUND(Tabela17[[#This Row],[Wydatki kwalifikowalne]]*Tabela17[[#This Row],[Poziom dofinansowania]],2))</f>
        <v/>
      </c>
      <c r="K41" s="4"/>
      <c r="L41" s="4"/>
      <c r="M41" s="5"/>
      <c r="N41" s="4"/>
    </row>
    <row r="42" spans="1:14">
      <c r="A42" s="33" t="s">
        <v>231</v>
      </c>
      <c r="B42" s="2"/>
      <c r="C42" s="7"/>
      <c r="D42" s="173"/>
      <c r="E42" s="222" t="str">
        <f>IF(Tabela17[[#This Row],[Podmiot ponoszący wydatki]]="","",VLOOKUP(Tabela17[[#This Row],[Podmiot ponoszący wydatki]],$F$2:$H$7,3,0))</f>
        <v/>
      </c>
      <c r="F42" s="8" t="str">
        <f>IF(Tabela17[[#This Row],[Podmiot ponoszący wydatki]]="","",VLOOKUP(Tabela17[[#This Row],[Podmiot ponoszący wydatki]],$F$2:$I$7,4,0))</f>
        <v/>
      </c>
      <c r="G42" s="8" t="str">
        <f>IF(Tabela17[[#This Row],[Podmiot ponoszący wydatki]]="","",VLOOKUP(Tabela17[[#This Row],[Podmiot ponoszący wydatki]],$F$2:$J$7,5,0))</f>
        <v/>
      </c>
      <c r="H42" s="6"/>
      <c r="I42" s="6"/>
      <c r="J42" s="3" t="str">
        <f>IF(Tabela17[[#This Row],[Poziom dofinansowania]]="","",ROUND(Tabela17[[#This Row],[Wydatki kwalifikowalne]]*Tabela17[[#This Row],[Poziom dofinansowania]],2))</f>
        <v/>
      </c>
      <c r="K42" s="4"/>
      <c r="L42" s="4"/>
      <c r="M42" s="5"/>
      <c r="N42" s="4"/>
    </row>
    <row r="43" spans="1:14">
      <c r="A43" s="33" t="s">
        <v>232</v>
      </c>
      <c r="B43" s="2"/>
      <c r="C43" s="7"/>
      <c r="D43" s="173"/>
      <c r="E43" s="222" t="str">
        <f>IF(Tabela17[[#This Row],[Podmiot ponoszący wydatki]]="","",VLOOKUP(Tabela17[[#This Row],[Podmiot ponoszący wydatki]],$F$2:$H$7,3,0))</f>
        <v/>
      </c>
      <c r="F43" s="8" t="str">
        <f>IF(Tabela17[[#This Row],[Podmiot ponoszący wydatki]]="","",VLOOKUP(Tabela17[[#This Row],[Podmiot ponoszący wydatki]],$F$2:$I$7,4,0))</f>
        <v/>
      </c>
      <c r="G43" s="8" t="str">
        <f>IF(Tabela17[[#This Row],[Podmiot ponoszący wydatki]]="","",VLOOKUP(Tabela17[[#This Row],[Podmiot ponoszący wydatki]],$F$2:$J$7,5,0))</f>
        <v/>
      </c>
      <c r="H43" s="6"/>
      <c r="I43" s="6"/>
      <c r="J43" s="3" t="str">
        <f>IF(Tabela17[[#This Row],[Poziom dofinansowania]]="","",ROUND(Tabela17[[#This Row],[Wydatki kwalifikowalne]]*Tabela17[[#This Row],[Poziom dofinansowania]],2))</f>
        <v/>
      </c>
      <c r="K43" s="4"/>
      <c r="L43" s="4"/>
      <c r="M43" s="5"/>
      <c r="N43" s="4"/>
    </row>
    <row r="44" spans="1:14">
      <c r="A44" s="33" t="s">
        <v>233</v>
      </c>
      <c r="B44" s="2"/>
      <c r="C44" s="7"/>
      <c r="D44" s="173"/>
      <c r="E44" s="222" t="str">
        <f>IF(Tabela17[[#This Row],[Podmiot ponoszący wydatki]]="","",VLOOKUP(Tabela17[[#This Row],[Podmiot ponoszący wydatki]],$F$2:$H$7,3,0))</f>
        <v/>
      </c>
      <c r="F44" s="8" t="str">
        <f>IF(Tabela17[[#This Row],[Podmiot ponoszący wydatki]]="","",VLOOKUP(Tabela17[[#This Row],[Podmiot ponoszący wydatki]],$F$2:$I$7,4,0))</f>
        <v/>
      </c>
      <c r="G44" s="8" t="str">
        <f>IF(Tabela17[[#This Row],[Podmiot ponoszący wydatki]]="","",VLOOKUP(Tabela17[[#This Row],[Podmiot ponoszący wydatki]],$F$2:$J$7,5,0))</f>
        <v/>
      </c>
      <c r="H44" s="6"/>
      <c r="I44" s="6"/>
      <c r="J44" s="3" t="str">
        <f>IF(Tabela17[[#This Row],[Poziom dofinansowania]]="","",ROUND(Tabela17[[#This Row],[Wydatki kwalifikowalne]]*Tabela17[[#This Row],[Poziom dofinansowania]],2))</f>
        <v/>
      </c>
      <c r="K44" s="4"/>
      <c r="L44" s="4"/>
      <c r="M44" s="5"/>
      <c r="N44" s="4"/>
    </row>
    <row r="45" spans="1:14">
      <c r="A45" s="33" t="s">
        <v>234</v>
      </c>
      <c r="B45" s="2"/>
      <c r="C45" s="7"/>
      <c r="D45" s="173"/>
      <c r="E45" s="222" t="str">
        <f>IF(Tabela17[[#This Row],[Podmiot ponoszący wydatki]]="","",VLOOKUP(Tabela17[[#This Row],[Podmiot ponoszący wydatki]],$F$2:$H$7,3,0))</f>
        <v/>
      </c>
      <c r="F45" s="8" t="str">
        <f>IF(Tabela17[[#This Row],[Podmiot ponoszący wydatki]]="","",VLOOKUP(Tabela17[[#This Row],[Podmiot ponoszący wydatki]],$F$2:$I$7,4,0))</f>
        <v/>
      </c>
      <c r="G45" s="8" t="str">
        <f>IF(Tabela17[[#This Row],[Podmiot ponoszący wydatki]]="","",VLOOKUP(Tabela17[[#This Row],[Podmiot ponoszący wydatki]],$F$2:$J$7,5,0))</f>
        <v/>
      </c>
      <c r="H45" s="6"/>
      <c r="I45" s="6"/>
      <c r="J45" s="3" t="str">
        <f>IF(Tabela17[[#This Row],[Poziom dofinansowania]]="","",ROUND(Tabela17[[#This Row],[Wydatki kwalifikowalne]]*Tabela17[[#This Row],[Poziom dofinansowania]],2))</f>
        <v/>
      </c>
      <c r="K45" s="4"/>
      <c r="L45" s="4"/>
      <c r="M45" s="5"/>
      <c r="N45" s="4"/>
    </row>
    <row r="46" spans="1:14">
      <c r="A46" s="33" t="s">
        <v>235</v>
      </c>
      <c r="B46" s="2"/>
      <c r="C46" s="7"/>
      <c r="D46" s="173"/>
      <c r="E46" s="222" t="str">
        <f>IF(Tabela17[[#This Row],[Podmiot ponoszący wydatki]]="","",VLOOKUP(Tabela17[[#This Row],[Podmiot ponoszący wydatki]],$F$2:$H$7,3,0))</f>
        <v/>
      </c>
      <c r="F46" s="8" t="str">
        <f>IF(Tabela17[[#This Row],[Podmiot ponoszący wydatki]]="","",VLOOKUP(Tabela17[[#This Row],[Podmiot ponoszący wydatki]],$F$2:$I$7,4,0))</f>
        <v/>
      </c>
      <c r="G46" s="8" t="str">
        <f>IF(Tabela17[[#This Row],[Podmiot ponoszący wydatki]]="","",VLOOKUP(Tabela17[[#This Row],[Podmiot ponoszący wydatki]],$F$2:$J$7,5,0))</f>
        <v/>
      </c>
      <c r="H46" s="6"/>
      <c r="I46" s="6"/>
      <c r="J46" s="3" t="str">
        <f>IF(Tabela17[[#This Row],[Poziom dofinansowania]]="","",ROUND(Tabela17[[#This Row],[Wydatki kwalifikowalne]]*Tabela17[[#This Row],[Poziom dofinansowania]],2))</f>
        <v/>
      </c>
      <c r="K46" s="4"/>
      <c r="L46" s="4"/>
      <c r="M46" s="5"/>
      <c r="N46" s="4"/>
    </row>
    <row r="47" spans="1:14">
      <c r="A47" s="33" t="s">
        <v>236</v>
      </c>
      <c r="B47" s="2"/>
      <c r="C47" s="7"/>
      <c r="D47" s="173"/>
      <c r="E47" s="222" t="str">
        <f>IF(Tabela17[[#This Row],[Podmiot ponoszący wydatki]]="","",VLOOKUP(Tabela17[[#This Row],[Podmiot ponoszący wydatki]],$F$2:$H$7,3,0))</f>
        <v/>
      </c>
      <c r="F47" s="8" t="str">
        <f>IF(Tabela17[[#This Row],[Podmiot ponoszący wydatki]]="","",VLOOKUP(Tabela17[[#This Row],[Podmiot ponoszący wydatki]],$F$2:$I$7,4,0))</f>
        <v/>
      </c>
      <c r="G47" s="8" t="str">
        <f>IF(Tabela17[[#This Row],[Podmiot ponoszący wydatki]]="","",VLOOKUP(Tabela17[[#This Row],[Podmiot ponoszący wydatki]],$F$2:$J$7,5,0))</f>
        <v/>
      </c>
      <c r="H47" s="6"/>
      <c r="I47" s="6"/>
      <c r="J47" s="3" t="str">
        <f>IF(Tabela17[[#This Row],[Poziom dofinansowania]]="","",ROUND(Tabela17[[#This Row],[Wydatki kwalifikowalne]]*Tabela17[[#This Row],[Poziom dofinansowania]],2))</f>
        <v/>
      </c>
      <c r="K47" s="4"/>
      <c r="L47" s="4"/>
      <c r="M47" s="5"/>
      <c r="N47" s="4"/>
    </row>
    <row r="48" spans="1:14">
      <c r="A48" s="33" t="s">
        <v>237</v>
      </c>
      <c r="B48" s="2"/>
      <c r="C48" s="7"/>
      <c r="D48" s="173"/>
      <c r="E48" s="222" t="str">
        <f>IF(Tabela17[[#This Row],[Podmiot ponoszący wydatki]]="","",VLOOKUP(Tabela17[[#This Row],[Podmiot ponoszący wydatki]],$F$2:$H$7,3,0))</f>
        <v/>
      </c>
      <c r="F48" s="8" t="str">
        <f>IF(Tabela17[[#This Row],[Podmiot ponoszący wydatki]]="","",VLOOKUP(Tabela17[[#This Row],[Podmiot ponoszący wydatki]],$F$2:$I$7,4,0))</f>
        <v/>
      </c>
      <c r="G48" s="8" t="str">
        <f>IF(Tabela17[[#This Row],[Podmiot ponoszący wydatki]]="","",VLOOKUP(Tabela17[[#This Row],[Podmiot ponoszący wydatki]],$F$2:$J$7,5,0))</f>
        <v/>
      </c>
      <c r="H48" s="6"/>
      <c r="I48" s="6"/>
      <c r="J48" s="3" t="str">
        <f>IF(Tabela17[[#This Row],[Poziom dofinansowania]]="","",ROUND(Tabela17[[#This Row],[Wydatki kwalifikowalne]]*Tabela17[[#This Row],[Poziom dofinansowania]],2))</f>
        <v/>
      </c>
      <c r="K48" s="4"/>
      <c r="L48" s="4"/>
      <c r="M48" s="5"/>
      <c r="N48" s="4"/>
    </row>
    <row r="49" spans="1:14">
      <c r="A49" s="33" t="s">
        <v>238</v>
      </c>
      <c r="B49" s="2"/>
      <c r="C49" s="7"/>
      <c r="D49" s="173"/>
      <c r="E49" s="222" t="str">
        <f>IF(Tabela17[[#This Row],[Podmiot ponoszący wydatki]]="","",VLOOKUP(Tabela17[[#This Row],[Podmiot ponoszący wydatki]],$F$2:$H$7,3,0))</f>
        <v/>
      </c>
      <c r="F49" s="8" t="str">
        <f>IF(Tabela17[[#This Row],[Podmiot ponoszący wydatki]]="","",VLOOKUP(Tabela17[[#This Row],[Podmiot ponoszący wydatki]],$F$2:$I$7,4,0))</f>
        <v/>
      </c>
      <c r="G49" s="8" t="str">
        <f>IF(Tabela17[[#This Row],[Podmiot ponoszący wydatki]]="","",VLOOKUP(Tabela17[[#This Row],[Podmiot ponoszący wydatki]],$F$2:$J$7,5,0))</f>
        <v/>
      </c>
      <c r="H49" s="6"/>
      <c r="I49" s="6"/>
      <c r="J49" s="3" t="str">
        <f>IF(Tabela17[[#This Row],[Poziom dofinansowania]]="","",ROUND(Tabela17[[#This Row],[Wydatki kwalifikowalne]]*Tabela17[[#This Row],[Poziom dofinansowania]],2))</f>
        <v/>
      </c>
      <c r="K49" s="4"/>
      <c r="L49" s="4"/>
      <c r="M49" s="5"/>
      <c r="N49" s="4"/>
    </row>
    <row r="50" spans="1:14">
      <c r="A50" s="33" t="s">
        <v>239</v>
      </c>
      <c r="B50" s="2"/>
      <c r="C50" s="7"/>
      <c r="D50" s="173"/>
      <c r="E50" s="222" t="str">
        <f>IF(Tabela17[[#This Row],[Podmiot ponoszący wydatki]]="","",VLOOKUP(Tabela17[[#This Row],[Podmiot ponoszący wydatki]],$F$2:$H$7,3,0))</f>
        <v/>
      </c>
      <c r="F50" s="8" t="str">
        <f>IF(Tabela17[[#This Row],[Podmiot ponoszący wydatki]]="","",VLOOKUP(Tabela17[[#This Row],[Podmiot ponoszący wydatki]],$F$2:$I$7,4,0))</f>
        <v/>
      </c>
      <c r="G50" s="8" t="str">
        <f>IF(Tabela17[[#This Row],[Podmiot ponoszący wydatki]]="","",VLOOKUP(Tabela17[[#This Row],[Podmiot ponoszący wydatki]],$F$2:$J$7,5,0))</f>
        <v/>
      </c>
      <c r="H50" s="6"/>
      <c r="I50" s="6"/>
      <c r="J50" s="3" t="str">
        <f>IF(Tabela17[[#This Row],[Poziom dofinansowania]]="","",ROUND(Tabela17[[#This Row],[Wydatki kwalifikowalne]]*Tabela17[[#This Row],[Poziom dofinansowania]],2))</f>
        <v/>
      </c>
      <c r="K50" s="4"/>
      <c r="L50" s="4"/>
      <c r="M50" s="5"/>
      <c r="N50" s="4"/>
    </row>
    <row r="51" spans="1:14">
      <c r="A51" s="33" t="s">
        <v>240</v>
      </c>
      <c r="B51" s="2"/>
      <c r="C51" s="7"/>
      <c r="D51" s="173"/>
      <c r="E51" s="222" t="str">
        <f>IF(Tabela17[[#This Row],[Podmiot ponoszący wydatki]]="","",VLOOKUP(Tabela17[[#This Row],[Podmiot ponoszący wydatki]],$F$2:$H$7,3,0))</f>
        <v/>
      </c>
      <c r="F51" s="8" t="str">
        <f>IF(Tabela17[[#This Row],[Podmiot ponoszący wydatki]]="","",VLOOKUP(Tabela17[[#This Row],[Podmiot ponoszący wydatki]],$F$2:$I$7,4,0))</f>
        <v/>
      </c>
      <c r="G51" s="8" t="str">
        <f>IF(Tabela17[[#This Row],[Podmiot ponoszący wydatki]]="","",VLOOKUP(Tabela17[[#This Row],[Podmiot ponoszący wydatki]],$F$2:$J$7,5,0))</f>
        <v/>
      </c>
      <c r="H51" s="6"/>
      <c r="I51" s="6"/>
      <c r="J51" s="3" t="str">
        <f>IF(Tabela17[[#This Row],[Poziom dofinansowania]]="","",ROUND(Tabela17[[#This Row],[Wydatki kwalifikowalne]]*Tabela17[[#This Row],[Poziom dofinansowania]],2))</f>
        <v/>
      </c>
      <c r="K51" s="4"/>
      <c r="L51" s="4"/>
      <c r="M51" s="5"/>
      <c r="N51" s="4"/>
    </row>
    <row r="52" spans="1:14">
      <c r="A52" s="33" t="s">
        <v>241</v>
      </c>
      <c r="B52" s="2"/>
      <c r="C52" s="7"/>
      <c r="D52" s="173"/>
      <c r="E52" s="222" t="str">
        <f>IF(Tabela17[[#This Row],[Podmiot ponoszący wydatki]]="","",VLOOKUP(Tabela17[[#This Row],[Podmiot ponoszący wydatki]],$F$2:$H$7,3,0))</f>
        <v/>
      </c>
      <c r="F52" s="8" t="str">
        <f>IF(Tabela17[[#This Row],[Podmiot ponoszący wydatki]]="","",VLOOKUP(Tabela17[[#This Row],[Podmiot ponoszący wydatki]],$F$2:$I$7,4,0))</f>
        <v/>
      </c>
      <c r="G52" s="8" t="str">
        <f>IF(Tabela17[[#This Row],[Podmiot ponoszący wydatki]]="","",VLOOKUP(Tabela17[[#This Row],[Podmiot ponoszący wydatki]],$F$2:$J$7,5,0))</f>
        <v/>
      </c>
      <c r="H52" s="6"/>
      <c r="I52" s="6"/>
      <c r="J52" s="3" t="str">
        <f>IF(Tabela17[[#This Row],[Poziom dofinansowania]]="","",ROUND(Tabela17[[#This Row],[Wydatki kwalifikowalne]]*Tabela17[[#This Row],[Poziom dofinansowania]],2))</f>
        <v/>
      </c>
      <c r="K52" s="4"/>
      <c r="L52" s="4"/>
      <c r="M52" s="5"/>
      <c r="N52" s="4"/>
    </row>
    <row r="53" spans="1:14">
      <c r="A53" s="33" t="s">
        <v>242</v>
      </c>
      <c r="B53" s="2"/>
      <c r="C53" s="7"/>
      <c r="D53" s="173"/>
      <c r="E53" s="222" t="str">
        <f>IF(Tabela17[[#This Row],[Podmiot ponoszący wydatki]]="","",VLOOKUP(Tabela17[[#This Row],[Podmiot ponoszący wydatki]],$F$2:$H$7,3,0))</f>
        <v/>
      </c>
      <c r="F53" s="8" t="str">
        <f>IF(Tabela17[[#This Row],[Podmiot ponoszący wydatki]]="","",VLOOKUP(Tabela17[[#This Row],[Podmiot ponoszący wydatki]],$F$2:$I$7,4,0))</f>
        <v/>
      </c>
      <c r="G53" s="8" t="str">
        <f>IF(Tabela17[[#This Row],[Podmiot ponoszący wydatki]]="","",VLOOKUP(Tabela17[[#This Row],[Podmiot ponoszący wydatki]],$F$2:$J$7,5,0))</f>
        <v/>
      </c>
      <c r="H53" s="6"/>
      <c r="I53" s="6"/>
      <c r="J53" s="3" t="str">
        <f>IF(Tabela17[[#This Row],[Poziom dofinansowania]]="","",ROUND(Tabela17[[#This Row],[Wydatki kwalifikowalne]]*Tabela17[[#This Row],[Poziom dofinansowania]],2))</f>
        <v/>
      </c>
      <c r="K53" s="4"/>
      <c r="L53" s="4"/>
      <c r="M53" s="5"/>
      <c r="N53" s="4"/>
    </row>
    <row r="54" spans="1:14">
      <c r="A54" s="33" t="s">
        <v>243</v>
      </c>
      <c r="B54" s="2"/>
      <c r="C54" s="7"/>
      <c r="D54" s="173"/>
      <c r="E54" s="222" t="str">
        <f>IF(Tabela17[[#This Row],[Podmiot ponoszący wydatki]]="","",VLOOKUP(Tabela17[[#This Row],[Podmiot ponoszący wydatki]],$F$2:$H$7,3,0))</f>
        <v/>
      </c>
      <c r="F54" s="8" t="str">
        <f>IF(Tabela17[[#This Row],[Podmiot ponoszący wydatki]]="","",VLOOKUP(Tabela17[[#This Row],[Podmiot ponoszący wydatki]],$F$2:$I$7,4,0))</f>
        <v/>
      </c>
      <c r="G54" s="8" t="str">
        <f>IF(Tabela17[[#This Row],[Podmiot ponoszący wydatki]]="","",VLOOKUP(Tabela17[[#This Row],[Podmiot ponoszący wydatki]],$F$2:$J$7,5,0))</f>
        <v/>
      </c>
      <c r="H54" s="6"/>
      <c r="I54" s="6"/>
      <c r="J54" s="3" t="str">
        <f>IF(Tabela17[[#This Row],[Poziom dofinansowania]]="","",ROUND(Tabela17[[#This Row],[Wydatki kwalifikowalne]]*Tabela17[[#This Row],[Poziom dofinansowania]],2))</f>
        <v/>
      </c>
      <c r="K54" s="4"/>
      <c r="L54" s="4"/>
      <c r="M54" s="5"/>
      <c r="N54" s="4"/>
    </row>
    <row r="55" spans="1:14">
      <c r="A55" s="33" t="s">
        <v>244</v>
      </c>
      <c r="B55" s="2"/>
      <c r="C55" s="7"/>
      <c r="D55" s="173"/>
      <c r="E55" s="222" t="str">
        <f>IF(Tabela17[[#This Row],[Podmiot ponoszący wydatki]]="","",VLOOKUP(Tabela17[[#This Row],[Podmiot ponoszący wydatki]],$F$2:$H$7,3,0))</f>
        <v/>
      </c>
      <c r="F55" s="8" t="str">
        <f>IF(Tabela17[[#This Row],[Podmiot ponoszący wydatki]]="","",VLOOKUP(Tabela17[[#This Row],[Podmiot ponoszący wydatki]],$F$2:$I$7,4,0))</f>
        <v/>
      </c>
      <c r="G55" s="8" t="str">
        <f>IF(Tabela17[[#This Row],[Podmiot ponoszący wydatki]]="","",VLOOKUP(Tabela17[[#This Row],[Podmiot ponoszący wydatki]],$F$2:$J$7,5,0))</f>
        <v/>
      </c>
      <c r="H55" s="6"/>
      <c r="I55" s="6"/>
      <c r="J55" s="3" t="str">
        <f>IF(Tabela17[[#This Row],[Poziom dofinansowania]]="","",ROUND(Tabela17[[#This Row],[Wydatki kwalifikowalne]]*Tabela17[[#This Row],[Poziom dofinansowania]],2))</f>
        <v/>
      </c>
      <c r="K55" s="4"/>
      <c r="L55" s="4"/>
      <c r="M55" s="5"/>
      <c r="N55" s="4"/>
    </row>
    <row r="56" spans="1:14">
      <c r="A56" s="33" t="s">
        <v>245</v>
      </c>
      <c r="B56" s="2"/>
      <c r="C56" s="7"/>
      <c r="D56" s="173"/>
      <c r="E56" s="222" t="str">
        <f>IF(Tabela17[[#This Row],[Podmiot ponoszący wydatki]]="","",VLOOKUP(Tabela17[[#This Row],[Podmiot ponoszący wydatki]],$F$2:$H$7,3,0))</f>
        <v/>
      </c>
      <c r="F56" s="8" t="str">
        <f>IF(Tabela17[[#This Row],[Podmiot ponoszący wydatki]]="","",VLOOKUP(Tabela17[[#This Row],[Podmiot ponoszący wydatki]],$F$2:$I$7,4,0))</f>
        <v/>
      </c>
      <c r="G56" s="8" t="str">
        <f>IF(Tabela17[[#This Row],[Podmiot ponoszący wydatki]]="","",VLOOKUP(Tabela17[[#This Row],[Podmiot ponoszący wydatki]],$F$2:$J$7,5,0))</f>
        <v/>
      </c>
      <c r="H56" s="6"/>
      <c r="I56" s="6"/>
      <c r="J56" s="3" t="str">
        <f>IF(Tabela17[[#This Row],[Poziom dofinansowania]]="","",ROUND(Tabela17[[#This Row],[Wydatki kwalifikowalne]]*Tabela17[[#This Row],[Poziom dofinansowania]],2))</f>
        <v/>
      </c>
      <c r="K56" s="4"/>
      <c r="L56" s="4"/>
      <c r="M56" s="5"/>
      <c r="N56" s="4"/>
    </row>
    <row r="57" spans="1:14">
      <c r="A57" s="33" t="s">
        <v>246</v>
      </c>
      <c r="B57" s="2"/>
      <c r="C57" s="7"/>
      <c r="D57" s="173"/>
      <c r="E57" s="222" t="str">
        <f>IF(Tabela17[[#This Row],[Podmiot ponoszący wydatki]]="","",VLOOKUP(Tabela17[[#This Row],[Podmiot ponoszący wydatki]],$F$2:$H$7,3,0))</f>
        <v/>
      </c>
      <c r="F57" s="8" t="str">
        <f>IF(Tabela17[[#This Row],[Podmiot ponoszący wydatki]]="","",VLOOKUP(Tabela17[[#This Row],[Podmiot ponoszący wydatki]],$F$2:$I$7,4,0))</f>
        <v/>
      </c>
      <c r="G57" s="8" t="str">
        <f>IF(Tabela17[[#This Row],[Podmiot ponoszący wydatki]]="","",VLOOKUP(Tabela17[[#This Row],[Podmiot ponoszący wydatki]],$F$2:$J$7,5,0))</f>
        <v/>
      </c>
      <c r="H57" s="6"/>
      <c r="I57" s="6"/>
      <c r="J57" s="3" t="str">
        <f>IF(Tabela17[[#This Row],[Poziom dofinansowania]]="","",ROUND(Tabela17[[#This Row],[Wydatki kwalifikowalne]]*Tabela17[[#This Row],[Poziom dofinansowania]],2))</f>
        <v/>
      </c>
      <c r="K57" s="4"/>
      <c r="L57" s="4"/>
      <c r="M57" s="5"/>
      <c r="N57" s="4"/>
    </row>
    <row r="58" spans="1:14">
      <c r="A58" s="33" t="s">
        <v>247</v>
      </c>
      <c r="B58" s="2"/>
      <c r="C58" s="7"/>
      <c r="D58" s="173"/>
      <c r="E58" s="222" t="str">
        <f>IF(Tabela17[[#This Row],[Podmiot ponoszący wydatki]]="","",VLOOKUP(Tabela17[[#This Row],[Podmiot ponoszący wydatki]],$F$2:$H$7,3,0))</f>
        <v/>
      </c>
      <c r="F58" s="8" t="str">
        <f>IF(Tabela17[[#This Row],[Podmiot ponoszący wydatki]]="","",VLOOKUP(Tabela17[[#This Row],[Podmiot ponoszący wydatki]],$F$2:$I$7,4,0))</f>
        <v/>
      </c>
      <c r="G58" s="8" t="str">
        <f>IF(Tabela17[[#This Row],[Podmiot ponoszący wydatki]]="","",VLOOKUP(Tabela17[[#This Row],[Podmiot ponoszący wydatki]],$F$2:$J$7,5,0))</f>
        <v/>
      </c>
      <c r="H58" s="6"/>
      <c r="I58" s="6"/>
      <c r="J58" s="3" t="str">
        <f>IF(Tabela17[[#This Row],[Poziom dofinansowania]]="","",ROUND(Tabela17[[#This Row],[Wydatki kwalifikowalne]]*Tabela17[[#This Row],[Poziom dofinansowania]],2))</f>
        <v/>
      </c>
      <c r="K58" s="4"/>
      <c r="L58" s="4"/>
      <c r="M58" s="5"/>
      <c r="N58" s="4"/>
    </row>
    <row r="59" spans="1:14">
      <c r="A59" s="33" t="s">
        <v>248</v>
      </c>
      <c r="B59" s="2"/>
      <c r="C59" s="7"/>
      <c r="D59" s="173"/>
      <c r="E59" s="222" t="str">
        <f>IF(Tabela17[[#This Row],[Podmiot ponoszący wydatki]]="","",VLOOKUP(Tabela17[[#This Row],[Podmiot ponoszący wydatki]],$F$2:$H$7,3,0))</f>
        <v/>
      </c>
      <c r="F59" s="8" t="str">
        <f>IF(Tabela17[[#This Row],[Podmiot ponoszący wydatki]]="","",VLOOKUP(Tabela17[[#This Row],[Podmiot ponoszący wydatki]],$F$2:$I$7,4,0))</f>
        <v/>
      </c>
      <c r="G59" s="8" t="str">
        <f>IF(Tabela17[[#This Row],[Podmiot ponoszący wydatki]]="","",VLOOKUP(Tabela17[[#This Row],[Podmiot ponoszący wydatki]],$F$2:$J$7,5,0))</f>
        <v/>
      </c>
      <c r="H59" s="6"/>
      <c r="I59" s="6"/>
      <c r="J59" s="3" t="str">
        <f>IF(Tabela17[[#This Row],[Poziom dofinansowania]]="","",ROUND(Tabela17[[#This Row],[Wydatki kwalifikowalne]]*Tabela17[[#This Row],[Poziom dofinansowania]],2))</f>
        <v/>
      </c>
      <c r="K59" s="4"/>
      <c r="L59" s="4"/>
      <c r="M59" s="5"/>
      <c r="N59" s="4"/>
    </row>
    <row r="60" spans="1:14">
      <c r="A60" s="33" t="s">
        <v>249</v>
      </c>
      <c r="B60" s="2"/>
      <c r="C60" s="7"/>
      <c r="D60" s="173"/>
      <c r="E60" s="222" t="str">
        <f>IF(Tabela17[[#This Row],[Podmiot ponoszący wydatki]]="","",VLOOKUP(Tabela17[[#This Row],[Podmiot ponoszący wydatki]],$F$2:$H$7,3,0))</f>
        <v/>
      </c>
      <c r="F60" s="8" t="str">
        <f>IF(Tabela17[[#This Row],[Podmiot ponoszący wydatki]]="","",VLOOKUP(Tabela17[[#This Row],[Podmiot ponoszący wydatki]],$F$2:$I$7,4,0))</f>
        <v/>
      </c>
      <c r="G60" s="8" t="str">
        <f>IF(Tabela17[[#This Row],[Podmiot ponoszący wydatki]]="","",VLOOKUP(Tabela17[[#This Row],[Podmiot ponoszący wydatki]],$F$2:$J$7,5,0))</f>
        <v/>
      </c>
      <c r="H60" s="6"/>
      <c r="I60" s="6"/>
      <c r="J60" s="3" t="str">
        <f>IF(Tabela17[[#This Row],[Poziom dofinansowania]]="","",ROUND(Tabela17[[#This Row],[Wydatki kwalifikowalne]]*Tabela17[[#This Row],[Poziom dofinansowania]],2))</f>
        <v/>
      </c>
      <c r="K60" s="4"/>
      <c r="L60" s="4"/>
      <c r="M60" s="5"/>
      <c r="N60" s="4"/>
    </row>
    <row r="61" spans="1:14">
      <c r="A61" s="33" t="s">
        <v>250</v>
      </c>
      <c r="B61" s="2"/>
      <c r="C61" s="7"/>
      <c r="D61" s="173"/>
      <c r="E61" s="222" t="str">
        <f>IF(Tabela17[[#This Row],[Podmiot ponoszący wydatki]]="","",VLOOKUP(Tabela17[[#This Row],[Podmiot ponoszący wydatki]],$F$2:$H$7,3,0))</f>
        <v/>
      </c>
      <c r="F61" s="8" t="str">
        <f>IF(Tabela17[[#This Row],[Podmiot ponoszący wydatki]]="","",VLOOKUP(Tabela17[[#This Row],[Podmiot ponoszący wydatki]],$F$2:$I$7,4,0))</f>
        <v/>
      </c>
      <c r="G61" s="8" t="str">
        <f>IF(Tabela17[[#This Row],[Podmiot ponoszący wydatki]]="","",VLOOKUP(Tabela17[[#This Row],[Podmiot ponoszący wydatki]],$F$2:$J$7,5,0))</f>
        <v/>
      </c>
      <c r="H61" s="6"/>
      <c r="I61" s="6"/>
      <c r="J61" s="3" t="str">
        <f>IF(Tabela17[[#This Row],[Poziom dofinansowania]]="","",ROUND(Tabela17[[#This Row],[Wydatki kwalifikowalne]]*Tabela17[[#This Row],[Poziom dofinansowania]],2))</f>
        <v/>
      </c>
      <c r="K61" s="4"/>
      <c r="L61" s="4"/>
      <c r="M61" s="5"/>
      <c r="N61" s="4"/>
    </row>
    <row r="62" spans="1:14">
      <c r="A62" s="33" t="s">
        <v>251</v>
      </c>
      <c r="B62" s="2"/>
      <c r="C62" s="7"/>
      <c r="D62" s="173"/>
      <c r="E62" s="222" t="str">
        <f>IF(Tabela17[[#This Row],[Podmiot ponoszący wydatki]]="","",VLOOKUP(Tabela17[[#This Row],[Podmiot ponoszący wydatki]],$F$2:$H$7,3,0))</f>
        <v/>
      </c>
      <c r="F62" s="8" t="str">
        <f>IF(Tabela17[[#This Row],[Podmiot ponoszący wydatki]]="","",VLOOKUP(Tabela17[[#This Row],[Podmiot ponoszący wydatki]],$F$2:$I$7,4,0))</f>
        <v/>
      </c>
      <c r="G62" s="8" t="str">
        <f>IF(Tabela17[[#This Row],[Podmiot ponoszący wydatki]]="","",VLOOKUP(Tabela17[[#This Row],[Podmiot ponoszący wydatki]],$F$2:$J$7,5,0))</f>
        <v/>
      </c>
      <c r="H62" s="6"/>
      <c r="I62" s="6"/>
      <c r="J62" s="3" t="str">
        <f>IF(Tabela17[[#This Row],[Poziom dofinansowania]]="","",ROUND(Tabela17[[#This Row],[Wydatki kwalifikowalne]]*Tabela17[[#This Row],[Poziom dofinansowania]],2))</f>
        <v/>
      </c>
      <c r="K62" s="4"/>
      <c r="L62" s="4"/>
      <c r="M62" s="5"/>
      <c r="N62" s="4"/>
    </row>
    <row r="63" spans="1:14">
      <c r="A63" s="33" t="s">
        <v>252</v>
      </c>
      <c r="B63" s="2"/>
      <c r="C63" s="7"/>
      <c r="D63" s="173"/>
      <c r="E63" s="222" t="str">
        <f>IF(Tabela17[[#This Row],[Podmiot ponoszący wydatki]]="","",VLOOKUP(Tabela17[[#This Row],[Podmiot ponoszący wydatki]],$F$2:$H$7,3,0))</f>
        <v/>
      </c>
      <c r="F63" s="8" t="str">
        <f>IF(Tabela17[[#This Row],[Podmiot ponoszący wydatki]]="","",VLOOKUP(Tabela17[[#This Row],[Podmiot ponoszący wydatki]],$F$2:$I$7,4,0))</f>
        <v/>
      </c>
      <c r="G63" s="8" t="str">
        <f>IF(Tabela17[[#This Row],[Podmiot ponoszący wydatki]]="","",VLOOKUP(Tabela17[[#This Row],[Podmiot ponoszący wydatki]],$F$2:$J$7,5,0))</f>
        <v/>
      </c>
      <c r="H63" s="6"/>
      <c r="I63" s="6"/>
      <c r="J63" s="3" t="str">
        <f>IF(Tabela17[[#This Row],[Poziom dofinansowania]]="","",ROUND(Tabela17[[#This Row],[Wydatki kwalifikowalne]]*Tabela17[[#This Row],[Poziom dofinansowania]],2))</f>
        <v/>
      </c>
      <c r="K63" s="4"/>
      <c r="L63" s="4"/>
      <c r="M63" s="5"/>
      <c r="N63" s="4"/>
    </row>
    <row r="64" spans="1:14">
      <c r="A64" s="33" t="s">
        <v>253</v>
      </c>
      <c r="B64" s="2"/>
      <c r="C64" s="7"/>
      <c r="D64" s="173"/>
      <c r="E64" s="222" t="str">
        <f>IF(Tabela17[[#This Row],[Podmiot ponoszący wydatki]]="","",VLOOKUP(Tabela17[[#This Row],[Podmiot ponoszący wydatki]],$F$2:$H$7,3,0))</f>
        <v/>
      </c>
      <c r="F64" s="8" t="str">
        <f>IF(Tabela17[[#This Row],[Podmiot ponoszący wydatki]]="","",VLOOKUP(Tabela17[[#This Row],[Podmiot ponoszący wydatki]],$F$2:$I$7,4,0))</f>
        <v/>
      </c>
      <c r="G64" s="8" t="str">
        <f>IF(Tabela17[[#This Row],[Podmiot ponoszący wydatki]]="","",VLOOKUP(Tabela17[[#This Row],[Podmiot ponoszący wydatki]],$F$2:$J$7,5,0))</f>
        <v/>
      </c>
      <c r="H64" s="6"/>
      <c r="I64" s="6"/>
      <c r="J64" s="3" t="str">
        <f>IF(Tabela17[[#This Row],[Poziom dofinansowania]]="","",ROUND(Tabela17[[#This Row],[Wydatki kwalifikowalne]]*Tabela17[[#This Row],[Poziom dofinansowania]],2))</f>
        <v/>
      </c>
      <c r="K64" s="4"/>
      <c r="L64" s="4"/>
      <c r="M64" s="5"/>
      <c r="N64" s="4"/>
    </row>
    <row r="65" spans="1:14">
      <c r="A65" s="33" t="s">
        <v>254</v>
      </c>
      <c r="B65" s="2"/>
      <c r="C65" s="7"/>
      <c r="D65" s="173"/>
      <c r="E65" s="222" t="str">
        <f>IF(Tabela17[[#This Row],[Podmiot ponoszący wydatki]]="","",VLOOKUP(Tabela17[[#This Row],[Podmiot ponoszący wydatki]],$F$2:$H$7,3,0))</f>
        <v/>
      </c>
      <c r="F65" s="8" t="str">
        <f>IF(Tabela17[[#This Row],[Podmiot ponoszący wydatki]]="","",VLOOKUP(Tabela17[[#This Row],[Podmiot ponoszący wydatki]],$F$2:$I$7,4,0))</f>
        <v/>
      </c>
      <c r="G65" s="8" t="str">
        <f>IF(Tabela17[[#This Row],[Podmiot ponoszący wydatki]]="","",VLOOKUP(Tabela17[[#This Row],[Podmiot ponoszący wydatki]],$F$2:$J$7,5,0))</f>
        <v/>
      </c>
      <c r="H65" s="6"/>
      <c r="I65" s="6"/>
      <c r="J65" s="3" t="str">
        <f>IF(Tabela17[[#This Row],[Poziom dofinansowania]]="","",ROUND(Tabela17[[#This Row],[Wydatki kwalifikowalne]]*Tabela17[[#This Row],[Poziom dofinansowania]],2))</f>
        <v/>
      </c>
      <c r="K65" s="4"/>
      <c r="L65" s="4"/>
      <c r="M65" s="5"/>
      <c r="N65" s="4"/>
    </row>
    <row r="66" spans="1:14">
      <c r="A66" s="33" t="s">
        <v>255</v>
      </c>
      <c r="B66" s="2"/>
      <c r="C66" s="7"/>
      <c r="D66" s="173"/>
      <c r="E66" s="222" t="str">
        <f>IF(Tabela17[[#This Row],[Podmiot ponoszący wydatki]]="","",VLOOKUP(Tabela17[[#This Row],[Podmiot ponoszący wydatki]],$F$2:$H$7,3,0))</f>
        <v/>
      </c>
      <c r="F66" s="8" t="str">
        <f>IF(Tabela17[[#This Row],[Podmiot ponoszący wydatki]]="","",VLOOKUP(Tabela17[[#This Row],[Podmiot ponoszący wydatki]],$F$2:$I$7,4,0))</f>
        <v/>
      </c>
      <c r="G66" s="8" t="str">
        <f>IF(Tabela17[[#This Row],[Podmiot ponoszący wydatki]]="","",VLOOKUP(Tabela17[[#This Row],[Podmiot ponoszący wydatki]],$F$2:$J$7,5,0))</f>
        <v/>
      </c>
      <c r="H66" s="6"/>
      <c r="I66" s="6"/>
      <c r="J66" s="3" t="str">
        <f>IF(Tabela17[[#This Row],[Poziom dofinansowania]]="","",ROUND(Tabela17[[#This Row],[Wydatki kwalifikowalne]]*Tabela17[[#This Row],[Poziom dofinansowania]],2))</f>
        <v/>
      </c>
      <c r="K66" s="4"/>
      <c r="L66" s="4"/>
      <c r="M66" s="5"/>
      <c r="N66" s="4"/>
    </row>
    <row r="67" spans="1:14">
      <c r="A67" s="33" t="s">
        <v>256</v>
      </c>
      <c r="B67" s="2"/>
      <c r="C67" s="7"/>
      <c r="D67" s="173"/>
      <c r="E67" s="222" t="str">
        <f>IF(Tabela17[[#This Row],[Podmiot ponoszący wydatki]]="","",VLOOKUP(Tabela17[[#This Row],[Podmiot ponoszący wydatki]],$F$2:$H$7,3,0))</f>
        <v/>
      </c>
      <c r="F67" s="8" t="str">
        <f>IF(Tabela17[[#This Row],[Podmiot ponoszący wydatki]]="","",VLOOKUP(Tabela17[[#This Row],[Podmiot ponoszący wydatki]],$F$2:$I$7,4,0))</f>
        <v/>
      </c>
      <c r="G67" s="8" t="str">
        <f>IF(Tabela17[[#This Row],[Podmiot ponoszący wydatki]]="","",VLOOKUP(Tabela17[[#This Row],[Podmiot ponoszący wydatki]],$F$2:$J$7,5,0))</f>
        <v/>
      </c>
      <c r="H67" s="6"/>
      <c r="I67" s="6"/>
      <c r="J67" s="3" t="str">
        <f>IF(Tabela17[[#This Row],[Poziom dofinansowania]]="","",ROUND(Tabela17[[#This Row],[Wydatki kwalifikowalne]]*Tabela17[[#This Row],[Poziom dofinansowania]],2))</f>
        <v/>
      </c>
      <c r="K67" s="4"/>
      <c r="L67" s="4"/>
      <c r="M67" s="5"/>
      <c r="N67" s="4"/>
    </row>
    <row r="68" spans="1:14">
      <c r="A68" s="33" t="s">
        <v>257</v>
      </c>
      <c r="B68" s="2"/>
      <c r="C68" s="7"/>
      <c r="D68" s="173"/>
      <c r="E68" s="222" t="str">
        <f>IF(Tabela17[[#This Row],[Podmiot ponoszący wydatki]]="","",VLOOKUP(Tabela17[[#This Row],[Podmiot ponoszący wydatki]],$F$2:$H$7,3,0))</f>
        <v/>
      </c>
      <c r="F68" s="8" t="str">
        <f>IF(Tabela17[[#This Row],[Podmiot ponoszący wydatki]]="","",VLOOKUP(Tabela17[[#This Row],[Podmiot ponoszący wydatki]],$F$2:$I$7,4,0))</f>
        <v/>
      </c>
      <c r="G68" s="8" t="str">
        <f>IF(Tabela17[[#This Row],[Podmiot ponoszący wydatki]]="","",VLOOKUP(Tabela17[[#This Row],[Podmiot ponoszący wydatki]],$F$2:$J$7,5,0))</f>
        <v/>
      </c>
      <c r="H68" s="6"/>
      <c r="I68" s="6"/>
      <c r="J68" s="3" t="str">
        <f>IF(Tabela17[[#This Row],[Poziom dofinansowania]]="","",ROUND(Tabela17[[#This Row],[Wydatki kwalifikowalne]]*Tabela17[[#This Row],[Poziom dofinansowania]],2))</f>
        <v/>
      </c>
      <c r="K68" s="4"/>
      <c r="L68" s="4"/>
      <c r="M68" s="5"/>
      <c r="N68" s="4"/>
    </row>
    <row r="69" spans="1:14">
      <c r="A69" s="33" t="s">
        <v>258</v>
      </c>
      <c r="B69" s="2"/>
      <c r="C69" s="7"/>
      <c r="D69" s="173"/>
      <c r="E69" s="222" t="str">
        <f>IF(Tabela17[[#This Row],[Podmiot ponoszący wydatki]]="","",VLOOKUP(Tabela17[[#This Row],[Podmiot ponoszący wydatki]],$F$2:$H$7,3,0))</f>
        <v/>
      </c>
      <c r="F69" s="8" t="str">
        <f>IF(Tabela17[[#This Row],[Podmiot ponoszący wydatki]]="","",VLOOKUP(Tabela17[[#This Row],[Podmiot ponoszący wydatki]],$F$2:$I$7,4,0))</f>
        <v/>
      </c>
      <c r="G69" s="8" t="str">
        <f>IF(Tabela17[[#This Row],[Podmiot ponoszący wydatki]]="","",VLOOKUP(Tabela17[[#This Row],[Podmiot ponoszący wydatki]],$F$2:$J$7,5,0))</f>
        <v/>
      </c>
      <c r="H69" s="6"/>
      <c r="I69" s="6"/>
      <c r="J69" s="3" t="str">
        <f>IF(Tabela17[[#This Row],[Poziom dofinansowania]]="","",ROUND(Tabela17[[#This Row],[Wydatki kwalifikowalne]]*Tabela17[[#This Row],[Poziom dofinansowania]],2))</f>
        <v/>
      </c>
      <c r="K69" s="4"/>
      <c r="L69" s="4"/>
      <c r="M69" s="5"/>
      <c r="N69" s="4"/>
    </row>
    <row r="70" spans="1:14">
      <c r="A70" s="33" t="s">
        <v>259</v>
      </c>
      <c r="B70" s="2"/>
      <c r="C70" s="7"/>
      <c r="D70" s="173"/>
      <c r="E70" s="222" t="str">
        <f>IF(Tabela17[[#This Row],[Podmiot ponoszący wydatki]]="","",VLOOKUP(Tabela17[[#This Row],[Podmiot ponoszący wydatki]],$F$2:$H$7,3,0))</f>
        <v/>
      </c>
      <c r="F70" s="8" t="str">
        <f>IF(Tabela17[[#This Row],[Podmiot ponoszący wydatki]]="","",VLOOKUP(Tabela17[[#This Row],[Podmiot ponoszący wydatki]],$F$2:$I$7,4,0))</f>
        <v/>
      </c>
      <c r="G70" s="8" t="str">
        <f>IF(Tabela17[[#This Row],[Podmiot ponoszący wydatki]]="","",VLOOKUP(Tabela17[[#This Row],[Podmiot ponoszący wydatki]],$F$2:$J$7,5,0))</f>
        <v/>
      </c>
      <c r="H70" s="6"/>
      <c r="I70" s="6"/>
      <c r="J70" s="3" t="str">
        <f>IF(Tabela17[[#This Row],[Poziom dofinansowania]]="","",ROUND(Tabela17[[#This Row],[Wydatki kwalifikowalne]]*Tabela17[[#This Row],[Poziom dofinansowania]],2))</f>
        <v/>
      </c>
      <c r="K70" s="4"/>
      <c r="L70" s="4"/>
      <c r="M70" s="5"/>
      <c r="N70" s="4"/>
    </row>
    <row r="71" spans="1:14">
      <c r="A71" s="33" t="s">
        <v>260</v>
      </c>
      <c r="B71" s="2"/>
      <c r="C71" s="7"/>
      <c r="D71" s="173"/>
      <c r="E71" s="222" t="str">
        <f>IF(Tabela17[[#This Row],[Podmiot ponoszący wydatki]]="","",VLOOKUP(Tabela17[[#This Row],[Podmiot ponoszący wydatki]],$F$2:$H$7,3,0))</f>
        <v/>
      </c>
      <c r="F71" s="8" t="str">
        <f>IF(Tabela17[[#This Row],[Podmiot ponoszący wydatki]]="","",VLOOKUP(Tabela17[[#This Row],[Podmiot ponoszący wydatki]],$F$2:$I$7,4,0))</f>
        <v/>
      </c>
      <c r="G71" s="8" t="str">
        <f>IF(Tabela17[[#This Row],[Podmiot ponoszący wydatki]]="","",VLOOKUP(Tabela17[[#This Row],[Podmiot ponoszący wydatki]],$F$2:$J$7,5,0))</f>
        <v/>
      </c>
      <c r="H71" s="6"/>
      <c r="I71" s="6"/>
      <c r="J71" s="3" t="str">
        <f>IF(Tabela17[[#This Row],[Poziom dofinansowania]]="","",ROUND(Tabela17[[#This Row],[Wydatki kwalifikowalne]]*Tabela17[[#This Row],[Poziom dofinansowania]],2))</f>
        <v/>
      </c>
      <c r="K71" s="4"/>
      <c r="L71" s="4"/>
      <c r="M71" s="5"/>
      <c r="N71" s="4"/>
    </row>
    <row r="72" spans="1:14">
      <c r="A72" s="33" t="s">
        <v>261</v>
      </c>
      <c r="B72" s="2"/>
      <c r="C72" s="7"/>
      <c r="D72" s="173"/>
      <c r="E72" s="222" t="str">
        <f>IF(Tabela17[[#This Row],[Podmiot ponoszący wydatki]]="","",VLOOKUP(Tabela17[[#This Row],[Podmiot ponoszący wydatki]],$F$2:$H$7,3,0))</f>
        <v/>
      </c>
      <c r="F72" s="8" t="str">
        <f>IF(Tabela17[[#This Row],[Podmiot ponoszący wydatki]]="","",VLOOKUP(Tabela17[[#This Row],[Podmiot ponoszący wydatki]],$F$2:$I$7,4,0))</f>
        <v/>
      </c>
      <c r="G72" s="8" t="str">
        <f>IF(Tabela17[[#This Row],[Podmiot ponoszący wydatki]]="","",VLOOKUP(Tabela17[[#This Row],[Podmiot ponoszący wydatki]],$F$2:$J$7,5,0))</f>
        <v/>
      </c>
      <c r="H72" s="6"/>
      <c r="I72" s="6"/>
      <c r="J72" s="3" t="str">
        <f>IF(Tabela17[[#This Row],[Poziom dofinansowania]]="","",ROUND(Tabela17[[#This Row],[Wydatki kwalifikowalne]]*Tabela17[[#This Row],[Poziom dofinansowania]],2))</f>
        <v/>
      </c>
      <c r="K72" s="4"/>
      <c r="L72" s="4"/>
      <c r="M72" s="5"/>
      <c r="N72" s="4"/>
    </row>
    <row r="73" spans="1:14">
      <c r="A73" s="33" t="s">
        <v>262</v>
      </c>
      <c r="B73" s="2"/>
      <c r="C73" s="7"/>
      <c r="D73" s="173"/>
      <c r="E73" s="222" t="str">
        <f>IF(Tabela17[[#This Row],[Podmiot ponoszący wydatki]]="","",VLOOKUP(Tabela17[[#This Row],[Podmiot ponoszący wydatki]],$F$2:$H$7,3,0))</f>
        <v/>
      </c>
      <c r="F73" s="8" t="str">
        <f>IF(Tabela17[[#This Row],[Podmiot ponoszący wydatki]]="","",VLOOKUP(Tabela17[[#This Row],[Podmiot ponoszący wydatki]],$F$2:$I$7,4,0))</f>
        <v/>
      </c>
      <c r="G73" s="8" t="str">
        <f>IF(Tabela17[[#This Row],[Podmiot ponoszący wydatki]]="","",VLOOKUP(Tabela17[[#This Row],[Podmiot ponoszący wydatki]],$F$2:$J$7,5,0))</f>
        <v/>
      </c>
      <c r="H73" s="6"/>
      <c r="I73" s="6"/>
      <c r="J73" s="3" t="str">
        <f>IF(Tabela17[[#This Row],[Poziom dofinansowania]]="","",ROUND(Tabela17[[#This Row],[Wydatki kwalifikowalne]]*Tabela17[[#This Row],[Poziom dofinansowania]],2))</f>
        <v/>
      </c>
      <c r="K73" s="4"/>
      <c r="L73" s="4"/>
      <c r="M73" s="5"/>
      <c r="N73" s="4"/>
    </row>
    <row r="74" spans="1:14">
      <c r="A74" s="33" t="s">
        <v>263</v>
      </c>
      <c r="B74" s="2"/>
      <c r="C74" s="7"/>
      <c r="D74" s="173"/>
      <c r="E74" s="222" t="str">
        <f>IF(Tabela17[[#This Row],[Podmiot ponoszący wydatki]]="","",VLOOKUP(Tabela17[[#This Row],[Podmiot ponoszący wydatki]],$F$2:$H$7,3,0))</f>
        <v/>
      </c>
      <c r="F74" s="8" t="str">
        <f>IF(Tabela17[[#This Row],[Podmiot ponoszący wydatki]]="","",VLOOKUP(Tabela17[[#This Row],[Podmiot ponoszący wydatki]],$F$2:$I$7,4,0))</f>
        <v/>
      </c>
      <c r="G74" s="8" t="str">
        <f>IF(Tabela17[[#This Row],[Podmiot ponoszący wydatki]]="","",VLOOKUP(Tabela17[[#This Row],[Podmiot ponoszący wydatki]],$F$2:$J$7,5,0))</f>
        <v/>
      </c>
      <c r="H74" s="6"/>
      <c r="I74" s="6"/>
      <c r="J74" s="3" t="str">
        <f>IF(Tabela17[[#This Row],[Poziom dofinansowania]]="","",ROUND(Tabela17[[#This Row],[Wydatki kwalifikowalne]]*Tabela17[[#This Row],[Poziom dofinansowania]],2))</f>
        <v/>
      </c>
      <c r="K74" s="4"/>
      <c r="L74" s="4"/>
      <c r="M74" s="5"/>
      <c r="N74" s="4"/>
    </row>
    <row r="75" spans="1:14">
      <c r="A75" s="33" t="s">
        <v>264</v>
      </c>
      <c r="B75" s="2"/>
      <c r="C75" s="7"/>
      <c r="D75" s="173"/>
      <c r="E75" s="222" t="str">
        <f>IF(Tabela17[[#This Row],[Podmiot ponoszący wydatki]]="","",VLOOKUP(Tabela17[[#This Row],[Podmiot ponoszący wydatki]],$F$2:$H$7,3,0))</f>
        <v/>
      </c>
      <c r="F75" s="8" t="str">
        <f>IF(Tabela17[[#This Row],[Podmiot ponoszący wydatki]]="","",VLOOKUP(Tabela17[[#This Row],[Podmiot ponoszący wydatki]],$F$2:$I$7,4,0))</f>
        <v/>
      </c>
      <c r="G75" s="8" t="str">
        <f>IF(Tabela17[[#This Row],[Podmiot ponoszący wydatki]]="","",VLOOKUP(Tabela17[[#This Row],[Podmiot ponoszący wydatki]],$F$2:$J$7,5,0))</f>
        <v/>
      </c>
      <c r="H75" s="6"/>
      <c r="I75" s="6"/>
      <c r="J75" s="3" t="str">
        <f>IF(Tabela17[[#This Row],[Poziom dofinansowania]]="","",ROUND(Tabela17[[#This Row],[Wydatki kwalifikowalne]]*Tabela17[[#This Row],[Poziom dofinansowania]],2))</f>
        <v/>
      </c>
      <c r="K75" s="4"/>
      <c r="L75" s="4"/>
      <c r="M75" s="5"/>
      <c r="N75" s="4"/>
    </row>
    <row r="76" spans="1:14">
      <c r="A76" s="33" t="s">
        <v>265</v>
      </c>
      <c r="B76" s="2"/>
      <c r="C76" s="7"/>
      <c r="D76" s="173"/>
      <c r="E76" s="222" t="str">
        <f>IF(Tabela17[[#This Row],[Podmiot ponoszący wydatki]]="","",VLOOKUP(Tabela17[[#This Row],[Podmiot ponoszący wydatki]],$F$2:$H$7,3,0))</f>
        <v/>
      </c>
      <c r="F76" s="8" t="str">
        <f>IF(Tabela17[[#This Row],[Podmiot ponoszący wydatki]]="","",VLOOKUP(Tabela17[[#This Row],[Podmiot ponoszący wydatki]],$F$2:$I$7,4,0))</f>
        <v/>
      </c>
      <c r="G76" s="8" t="str">
        <f>IF(Tabela17[[#This Row],[Podmiot ponoszący wydatki]]="","",VLOOKUP(Tabela17[[#This Row],[Podmiot ponoszący wydatki]],$F$2:$J$7,5,0))</f>
        <v/>
      </c>
      <c r="H76" s="6"/>
      <c r="I76" s="6"/>
      <c r="J76" s="3" t="str">
        <f>IF(Tabela17[[#This Row],[Poziom dofinansowania]]="","",ROUND(Tabela17[[#This Row],[Wydatki kwalifikowalne]]*Tabela17[[#This Row],[Poziom dofinansowania]],2))</f>
        <v/>
      </c>
      <c r="K76" s="4"/>
      <c r="L76" s="4"/>
      <c r="M76" s="5"/>
      <c r="N76" s="4"/>
    </row>
    <row r="77" spans="1:14">
      <c r="A77" s="33" t="s">
        <v>266</v>
      </c>
      <c r="B77" s="2"/>
      <c r="C77" s="7"/>
      <c r="D77" s="173"/>
      <c r="E77" s="222" t="str">
        <f>IF(Tabela17[[#This Row],[Podmiot ponoszący wydatki]]="","",VLOOKUP(Tabela17[[#This Row],[Podmiot ponoszący wydatki]],$F$2:$H$7,3,0))</f>
        <v/>
      </c>
      <c r="F77" s="8" t="str">
        <f>IF(Tabela17[[#This Row],[Podmiot ponoszący wydatki]]="","",VLOOKUP(Tabela17[[#This Row],[Podmiot ponoszący wydatki]],$F$2:$I$7,4,0))</f>
        <v/>
      </c>
      <c r="G77" s="8" t="str">
        <f>IF(Tabela17[[#This Row],[Podmiot ponoszący wydatki]]="","",VLOOKUP(Tabela17[[#This Row],[Podmiot ponoszący wydatki]],$F$2:$J$7,5,0))</f>
        <v/>
      </c>
      <c r="H77" s="6"/>
      <c r="I77" s="6"/>
      <c r="J77" s="3" t="str">
        <f>IF(Tabela17[[#This Row],[Poziom dofinansowania]]="","",ROUND(Tabela17[[#This Row],[Wydatki kwalifikowalne]]*Tabela17[[#This Row],[Poziom dofinansowania]],2))</f>
        <v/>
      </c>
      <c r="K77" s="4"/>
      <c r="L77" s="4"/>
      <c r="M77" s="5"/>
      <c r="N77" s="4"/>
    </row>
    <row r="78" spans="1:14">
      <c r="A78" s="33" t="s">
        <v>267</v>
      </c>
      <c r="B78" s="2"/>
      <c r="C78" s="7"/>
      <c r="D78" s="173"/>
      <c r="E78" s="222" t="str">
        <f>IF(Tabela17[[#This Row],[Podmiot ponoszący wydatki]]="","",VLOOKUP(Tabela17[[#This Row],[Podmiot ponoszący wydatki]],$F$2:$H$7,3,0))</f>
        <v/>
      </c>
      <c r="F78" s="8" t="str">
        <f>IF(Tabela17[[#This Row],[Podmiot ponoszący wydatki]]="","",VLOOKUP(Tabela17[[#This Row],[Podmiot ponoszący wydatki]],$F$2:$I$7,4,0))</f>
        <v/>
      </c>
      <c r="G78" s="8" t="str">
        <f>IF(Tabela17[[#This Row],[Podmiot ponoszący wydatki]]="","",VLOOKUP(Tabela17[[#This Row],[Podmiot ponoszący wydatki]],$F$2:$J$7,5,0))</f>
        <v/>
      </c>
      <c r="H78" s="6"/>
      <c r="I78" s="6"/>
      <c r="J78" s="3" t="str">
        <f>IF(Tabela17[[#This Row],[Poziom dofinansowania]]="","",ROUND(Tabela17[[#This Row],[Wydatki kwalifikowalne]]*Tabela17[[#This Row],[Poziom dofinansowania]],2))</f>
        <v/>
      </c>
      <c r="K78" s="4"/>
      <c r="L78" s="4"/>
      <c r="M78" s="5"/>
      <c r="N78" s="4"/>
    </row>
    <row r="79" spans="1:14">
      <c r="A79" s="33" t="s">
        <v>268</v>
      </c>
      <c r="B79" s="2"/>
      <c r="C79" s="7"/>
      <c r="D79" s="173"/>
      <c r="E79" s="222" t="str">
        <f>IF(Tabela17[[#This Row],[Podmiot ponoszący wydatki]]="","",VLOOKUP(Tabela17[[#This Row],[Podmiot ponoszący wydatki]],$F$2:$H$7,3,0))</f>
        <v/>
      </c>
      <c r="F79" s="8" t="str">
        <f>IF(Tabela17[[#This Row],[Podmiot ponoszący wydatki]]="","",VLOOKUP(Tabela17[[#This Row],[Podmiot ponoszący wydatki]],$F$2:$I$7,4,0))</f>
        <v/>
      </c>
      <c r="G79" s="8" t="str">
        <f>IF(Tabela17[[#This Row],[Podmiot ponoszący wydatki]]="","",VLOOKUP(Tabela17[[#This Row],[Podmiot ponoszący wydatki]],$F$2:$J$7,5,0))</f>
        <v/>
      </c>
      <c r="H79" s="6"/>
      <c r="I79" s="6"/>
      <c r="J79" s="3" t="str">
        <f>IF(Tabela17[[#This Row],[Poziom dofinansowania]]="","",ROUND(Tabela17[[#This Row],[Wydatki kwalifikowalne]]*Tabela17[[#This Row],[Poziom dofinansowania]],2))</f>
        <v/>
      </c>
      <c r="K79" s="4"/>
      <c r="L79" s="4"/>
      <c r="M79" s="5"/>
      <c r="N79" s="4"/>
    </row>
    <row r="80" spans="1:14">
      <c r="A80" s="33" t="s">
        <v>269</v>
      </c>
      <c r="B80" s="2"/>
      <c r="C80" s="7"/>
      <c r="D80" s="173"/>
      <c r="E80" s="222" t="str">
        <f>IF(Tabela17[[#This Row],[Podmiot ponoszący wydatki]]="","",VLOOKUP(Tabela17[[#This Row],[Podmiot ponoszący wydatki]],$F$2:$H$7,3,0))</f>
        <v/>
      </c>
      <c r="F80" s="8" t="str">
        <f>IF(Tabela17[[#This Row],[Podmiot ponoszący wydatki]]="","",VLOOKUP(Tabela17[[#This Row],[Podmiot ponoszący wydatki]],$F$2:$I$7,4,0))</f>
        <v/>
      </c>
      <c r="G80" s="8" t="str">
        <f>IF(Tabela17[[#This Row],[Podmiot ponoszący wydatki]]="","",VLOOKUP(Tabela17[[#This Row],[Podmiot ponoszący wydatki]],$F$2:$J$7,5,0))</f>
        <v/>
      </c>
      <c r="H80" s="6"/>
      <c r="I80" s="6"/>
      <c r="J80" s="3" t="str">
        <f>IF(Tabela17[[#This Row],[Poziom dofinansowania]]="","",ROUND(Tabela17[[#This Row],[Wydatki kwalifikowalne]]*Tabela17[[#This Row],[Poziom dofinansowania]],2))</f>
        <v/>
      </c>
      <c r="K80" s="4"/>
      <c r="L80" s="4"/>
      <c r="M80" s="5"/>
      <c r="N80" s="4"/>
    </row>
    <row r="81" spans="1:14">
      <c r="A81" s="33" t="s">
        <v>270</v>
      </c>
      <c r="B81" s="2"/>
      <c r="C81" s="7"/>
      <c r="D81" s="173"/>
      <c r="E81" s="222" t="str">
        <f>IF(Tabela17[[#This Row],[Podmiot ponoszący wydatki]]="","",VLOOKUP(Tabela17[[#This Row],[Podmiot ponoszący wydatki]],$F$2:$H$7,3,0))</f>
        <v/>
      </c>
      <c r="F81" s="8" t="str">
        <f>IF(Tabela17[[#This Row],[Podmiot ponoszący wydatki]]="","",VLOOKUP(Tabela17[[#This Row],[Podmiot ponoszący wydatki]],$F$2:$I$7,4,0))</f>
        <v/>
      </c>
      <c r="G81" s="8" t="str">
        <f>IF(Tabela17[[#This Row],[Podmiot ponoszący wydatki]]="","",VLOOKUP(Tabela17[[#This Row],[Podmiot ponoszący wydatki]],$F$2:$J$7,5,0))</f>
        <v/>
      </c>
      <c r="H81" s="6"/>
      <c r="I81" s="6"/>
      <c r="J81" s="3" t="str">
        <f>IF(Tabela17[[#This Row],[Poziom dofinansowania]]="","",ROUND(Tabela17[[#This Row],[Wydatki kwalifikowalne]]*Tabela17[[#This Row],[Poziom dofinansowania]],2))</f>
        <v/>
      </c>
      <c r="K81" s="4"/>
      <c r="L81" s="4"/>
      <c r="M81" s="5"/>
      <c r="N81" s="4"/>
    </row>
    <row r="82" spans="1:14">
      <c r="A82" s="33" t="s">
        <v>271</v>
      </c>
      <c r="B82" s="2"/>
      <c r="C82" s="7"/>
      <c r="D82" s="173"/>
      <c r="E82" s="222" t="str">
        <f>IF(Tabela17[[#This Row],[Podmiot ponoszący wydatki]]="","",VLOOKUP(Tabela17[[#This Row],[Podmiot ponoszący wydatki]],$F$2:$H$7,3,0))</f>
        <v/>
      </c>
      <c r="F82" s="8" t="str">
        <f>IF(Tabela17[[#This Row],[Podmiot ponoszący wydatki]]="","",VLOOKUP(Tabela17[[#This Row],[Podmiot ponoszący wydatki]],$F$2:$I$7,4,0))</f>
        <v/>
      </c>
      <c r="G82" s="8" t="str">
        <f>IF(Tabela17[[#This Row],[Podmiot ponoszący wydatki]]="","",VLOOKUP(Tabela17[[#This Row],[Podmiot ponoszący wydatki]],$F$2:$J$7,5,0))</f>
        <v/>
      </c>
      <c r="H82" s="6"/>
      <c r="I82" s="6"/>
      <c r="J82" s="3" t="str">
        <f>IF(Tabela17[[#This Row],[Poziom dofinansowania]]="","",ROUND(Tabela17[[#This Row],[Wydatki kwalifikowalne]]*Tabela17[[#This Row],[Poziom dofinansowania]],2))</f>
        <v/>
      </c>
      <c r="K82" s="4"/>
      <c r="L82" s="4"/>
      <c r="M82" s="5"/>
      <c r="N82" s="4"/>
    </row>
    <row r="83" spans="1:14">
      <c r="A83" s="33" t="s">
        <v>272</v>
      </c>
      <c r="B83" s="2"/>
      <c r="C83" s="7"/>
      <c r="D83" s="173"/>
      <c r="E83" s="222" t="str">
        <f>IF(Tabela17[[#This Row],[Podmiot ponoszący wydatki]]="","",VLOOKUP(Tabela17[[#This Row],[Podmiot ponoszący wydatki]],$F$2:$H$7,3,0))</f>
        <v/>
      </c>
      <c r="F83" s="8" t="str">
        <f>IF(Tabela17[[#This Row],[Podmiot ponoszący wydatki]]="","",VLOOKUP(Tabela17[[#This Row],[Podmiot ponoszący wydatki]],$F$2:$I$7,4,0))</f>
        <v/>
      </c>
      <c r="G83" s="8" t="str">
        <f>IF(Tabela17[[#This Row],[Podmiot ponoszący wydatki]]="","",VLOOKUP(Tabela17[[#This Row],[Podmiot ponoszący wydatki]],$F$2:$J$7,5,0))</f>
        <v/>
      </c>
      <c r="H83" s="6"/>
      <c r="I83" s="6"/>
      <c r="J83" s="3" t="str">
        <f>IF(Tabela17[[#This Row],[Poziom dofinansowania]]="","",ROUND(Tabela17[[#This Row],[Wydatki kwalifikowalne]]*Tabela17[[#This Row],[Poziom dofinansowania]],2))</f>
        <v/>
      </c>
      <c r="K83" s="4"/>
      <c r="L83" s="4"/>
      <c r="M83" s="5"/>
      <c r="N83" s="4"/>
    </row>
    <row r="84" spans="1:14">
      <c r="A84" s="33" t="s">
        <v>273</v>
      </c>
      <c r="B84" s="2"/>
      <c r="C84" s="7"/>
      <c r="D84" s="173"/>
      <c r="E84" s="222" t="str">
        <f>IF(Tabela17[[#This Row],[Podmiot ponoszący wydatki]]="","",VLOOKUP(Tabela17[[#This Row],[Podmiot ponoszący wydatki]],$F$2:$H$7,3,0))</f>
        <v/>
      </c>
      <c r="F84" s="8" t="str">
        <f>IF(Tabela17[[#This Row],[Podmiot ponoszący wydatki]]="","",VLOOKUP(Tabela17[[#This Row],[Podmiot ponoszący wydatki]],$F$2:$I$7,4,0))</f>
        <v/>
      </c>
      <c r="G84" s="8" t="str">
        <f>IF(Tabela17[[#This Row],[Podmiot ponoszący wydatki]]="","",VLOOKUP(Tabela17[[#This Row],[Podmiot ponoszący wydatki]],$F$2:$J$7,5,0))</f>
        <v/>
      </c>
      <c r="H84" s="6"/>
      <c r="I84" s="6"/>
      <c r="J84" s="3" t="str">
        <f>IF(Tabela17[[#This Row],[Poziom dofinansowania]]="","",ROUND(Tabela17[[#This Row],[Wydatki kwalifikowalne]]*Tabela17[[#This Row],[Poziom dofinansowania]],2))</f>
        <v/>
      </c>
      <c r="K84" s="4"/>
      <c r="L84" s="4"/>
      <c r="M84" s="5"/>
      <c r="N84" s="4"/>
    </row>
    <row r="85" spans="1:14">
      <c r="A85" s="33" t="s">
        <v>274</v>
      </c>
      <c r="B85" s="2"/>
      <c r="C85" s="7"/>
      <c r="D85" s="173"/>
      <c r="E85" s="222" t="str">
        <f>IF(Tabela17[[#This Row],[Podmiot ponoszący wydatki]]="","",VLOOKUP(Tabela17[[#This Row],[Podmiot ponoszący wydatki]],$F$2:$H$7,3,0))</f>
        <v/>
      </c>
      <c r="F85" s="8" t="str">
        <f>IF(Tabela17[[#This Row],[Podmiot ponoszący wydatki]]="","",VLOOKUP(Tabela17[[#This Row],[Podmiot ponoszący wydatki]],$F$2:$I$7,4,0))</f>
        <v/>
      </c>
      <c r="G85" s="8" t="str">
        <f>IF(Tabela17[[#This Row],[Podmiot ponoszący wydatki]]="","",VLOOKUP(Tabela17[[#This Row],[Podmiot ponoszący wydatki]],$F$2:$J$7,5,0))</f>
        <v/>
      </c>
      <c r="H85" s="6"/>
      <c r="I85" s="6"/>
      <c r="J85" s="3" t="str">
        <f>IF(Tabela17[[#This Row],[Poziom dofinansowania]]="","",ROUND(Tabela17[[#This Row],[Wydatki kwalifikowalne]]*Tabela17[[#This Row],[Poziom dofinansowania]],2))</f>
        <v/>
      </c>
      <c r="K85" s="4"/>
      <c r="L85" s="4"/>
      <c r="M85" s="5"/>
      <c r="N85" s="4"/>
    </row>
    <row r="86" spans="1:14">
      <c r="A86" s="33" t="s">
        <v>275</v>
      </c>
      <c r="B86" s="2"/>
      <c r="C86" s="7"/>
      <c r="D86" s="173"/>
      <c r="E86" s="222" t="str">
        <f>IF(Tabela17[[#This Row],[Podmiot ponoszący wydatki]]="","",VLOOKUP(Tabela17[[#This Row],[Podmiot ponoszący wydatki]],$F$2:$H$7,3,0))</f>
        <v/>
      </c>
      <c r="F86" s="8" t="str">
        <f>IF(Tabela17[[#This Row],[Podmiot ponoszący wydatki]]="","",VLOOKUP(Tabela17[[#This Row],[Podmiot ponoszący wydatki]],$F$2:$I$7,4,0))</f>
        <v/>
      </c>
      <c r="G86" s="8" t="str">
        <f>IF(Tabela17[[#This Row],[Podmiot ponoszący wydatki]]="","",VLOOKUP(Tabela17[[#This Row],[Podmiot ponoszący wydatki]],$F$2:$J$7,5,0))</f>
        <v/>
      </c>
      <c r="H86" s="6"/>
      <c r="I86" s="6"/>
      <c r="J86" s="3" t="str">
        <f>IF(Tabela17[[#This Row],[Poziom dofinansowania]]="","",ROUND(Tabela17[[#This Row],[Wydatki kwalifikowalne]]*Tabela17[[#This Row],[Poziom dofinansowania]],2))</f>
        <v/>
      </c>
      <c r="K86" s="4"/>
      <c r="L86" s="4"/>
      <c r="M86" s="5"/>
      <c r="N86" s="4"/>
    </row>
    <row r="87" spans="1:14">
      <c r="A87" s="33" t="s">
        <v>276</v>
      </c>
      <c r="B87" s="2"/>
      <c r="C87" s="7"/>
      <c r="D87" s="173"/>
      <c r="E87" s="222" t="str">
        <f>IF(Tabela17[[#This Row],[Podmiot ponoszący wydatki]]="","",VLOOKUP(Tabela17[[#This Row],[Podmiot ponoszący wydatki]],$F$2:$H$7,3,0))</f>
        <v/>
      </c>
      <c r="F87" s="8" t="str">
        <f>IF(Tabela17[[#This Row],[Podmiot ponoszący wydatki]]="","",VLOOKUP(Tabela17[[#This Row],[Podmiot ponoszący wydatki]],$F$2:$I$7,4,0))</f>
        <v/>
      </c>
      <c r="G87" s="8" t="str">
        <f>IF(Tabela17[[#This Row],[Podmiot ponoszący wydatki]]="","",VLOOKUP(Tabela17[[#This Row],[Podmiot ponoszący wydatki]],$F$2:$J$7,5,0))</f>
        <v/>
      </c>
      <c r="H87" s="6"/>
      <c r="I87" s="6"/>
      <c r="J87" s="3" t="str">
        <f>IF(Tabela17[[#This Row],[Poziom dofinansowania]]="","",ROUND(Tabela17[[#This Row],[Wydatki kwalifikowalne]]*Tabela17[[#This Row],[Poziom dofinansowania]],2))</f>
        <v/>
      </c>
      <c r="K87" s="4"/>
      <c r="L87" s="4"/>
      <c r="M87" s="5"/>
      <c r="N87" s="4"/>
    </row>
    <row r="88" spans="1:14">
      <c r="A88" s="33" t="s">
        <v>277</v>
      </c>
      <c r="B88" s="2"/>
      <c r="C88" s="7"/>
      <c r="D88" s="173"/>
      <c r="E88" s="222" t="str">
        <f>IF(Tabela17[[#This Row],[Podmiot ponoszący wydatki]]="","",VLOOKUP(Tabela17[[#This Row],[Podmiot ponoszący wydatki]],$F$2:$H$7,3,0))</f>
        <v/>
      </c>
      <c r="F88" s="8" t="str">
        <f>IF(Tabela17[[#This Row],[Podmiot ponoszący wydatki]]="","",VLOOKUP(Tabela17[[#This Row],[Podmiot ponoszący wydatki]],$F$2:$I$7,4,0))</f>
        <v/>
      </c>
      <c r="G88" s="8" t="str">
        <f>IF(Tabela17[[#This Row],[Podmiot ponoszący wydatki]]="","",VLOOKUP(Tabela17[[#This Row],[Podmiot ponoszący wydatki]],$F$2:$J$7,5,0))</f>
        <v/>
      </c>
      <c r="H88" s="6"/>
      <c r="I88" s="6"/>
      <c r="J88" s="3" t="str">
        <f>IF(Tabela17[[#This Row],[Poziom dofinansowania]]="","",ROUND(Tabela17[[#This Row],[Wydatki kwalifikowalne]]*Tabela17[[#This Row],[Poziom dofinansowania]],2))</f>
        <v/>
      </c>
      <c r="K88" s="4"/>
      <c r="L88" s="4"/>
      <c r="M88" s="5"/>
      <c r="N88" s="4"/>
    </row>
    <row r="89" spans="1:14">
      <c r="A89" s="33" t="s">
        <v>278</v>
      </c>
      <c r="B89" s="2"/>
      <c r="C89" s="7"/>
      <c r="D89" s="173"/>
      <c r="E89" s="222" t="str">
        <f>IF(Tabela17[[#This Row],[Podmiot ponoszący wydatki]]="","",VLOOKUP(Tabela17[[#This Row],[Podmiot ponoszący wydatki]],$F$2:$H$7,3,0))</f>
        <v/>
      </c>
      <c r="F89" s="8" t="str">
        <f>IF(Tabela17[[#This Row],[Podmiot ponoszący wydatki]]="","",VLOOKUP(Tabela17[[#This Row],[Podmiot ponoszący wydatki]],$F$2:$I$7,4,0))</f>
        <v/>
      </c>
      <c r="G89" s="8" t="str">
        <f>IF(Tabela17[[#This Row],[Podmiot ponoszący wydatki]]="","",VLOOKUP(Tabela17[[#This Row],[Podmiot ponoszący wydatki]],$F$2:$J$7,5,0))</f>
        <v/>
      </c>
      <c r="H89" s="6"/>
      <c r="I89" s="6"/>
      <c r="J89" s="3" t="str">
        <f>IF(Tabela17[[#This Row],[Poziom dofinansowania]]="","",ROUND(Tabela17[[#This Row],[Wydatki kwalifikowalne]]*Tabela17[[#This Row],[Poziom dofinansowania]],2))</f>
        <v/>
      </c>
      <c r="K89" s="4"/>
      <c r="L89" s="4"/>
      <c r="M89" s="5"/>
      <c r="N89" s="4"/>
    </row>
    <row r="90" spans="1:14">
      <c r="A90" s="33" t="s">
        <v>279</v>
      </c>
      <c r="B90" s="2"/>
      <c r="C90" s="7"/>
      <c r="D90" s="173"/>
      <c r="E90" s="222" t="str">
        <f>IF(Tabela17[[#This Row],[Podmiot ponoszący wydatki]]="","",VLOOKUP(Tabela17[[#This Row],[Podmiot ponoszący wydatki]],$F$2:$H$7,3,0))</f>
        <v/>
      </c>
      <c r="F90" s="8" t="str">
        <f>IF(Tabela17[[#This Row],[Podmiot ponoszący wydatki]]="","",VLOOKUP(Tabela17[[#This Row],[Podmiot ponoszący wydatki]],$F$2:$I$7,4,0))</f>
        <v/>
      </c>
      <c r="G90" s="8" t="str">
        <f>IF(Tabela17[[#This Row],[Podmiot ponoszący wydatki]]="","",VLOOKUP(Tabela17[[#This Row],[Podmiot ponoszący wydatki]],$F$2:$J$7,5,0))</f>
        <v/>
      </c>
      <c r="H90" s="6"/>
      <c r="I90" s="6"/>
      <c r="J90" s="3" t="str">
        <f>IF(Tabela17[[#This Row],[Poziom dofinansowania]]="","",ROUND(Tabela17[[#This Row],[Wydatki kwalifikowalne]]*Tabela17[[#This Row],[Poziom dofinansowania]],2))</f>
        <v/>
      </c>
      <c r="K90" s="4"/>
      <c r="L90" s="4"/>
      <c r="M90" s="5"/>
      <c r="N90" s="4"/>
    </row>
    <row r="91" spans="1:14">
      <c r="A91" s="33" t="s">
        <v>280</v>
      </c>
      <c r="B91" s="2"/>
      <c r="C91" s="7"/>
      <c r="D91" s="173"/>
      <c r="E91" s="222" t="str">
        <f>IF(Tabela17[[#This Row],[Podmiot ponoszący wydatki]]="","",VLOOKUP(Tabela17[[#This Row],[Podmiot ponoszący wydatki]],$F$2:$H$7,3,0))</f>
        <v/>
      </c>
      <c r="F91" s="8" t="str">
        <f>IF(Tabela17[[#This Row],[Podmiot ponoszący wydatki]]="","",VLOOKUP(Tabela17[[#This Row],[Podmiot ponoszący wydatki]],$F$2:$I$7,4,0))</f>
        <v/>
      </c>
      <c r="G91" s="8" t="str">
        <f>IF(Tabela17[[#This Row],[Podmiot ponoszący wydatki]]="","",VLOOKUP(Tabela17[[#This Row],[Podmiot ponoszący wydatki]],$F$2:$J$7,5,0))</f>
        <v/>
      </c>
      <c r="H91" s="6"/>
      <c r="I91" s="6"/>
      <c r="J91" s="3" t="str">
        <f>IF(Tabela17[[#This Row],[Poziom dofinansowania]]="","",ROUND(Tabela17[[#This Row],[Wydatki kwalifikowalne]]*Tabela17[[#This Row],[Poziom dofinansowania]],2))</f>
        <v/>
      </c>
      <c r="K91" s="4"/>
      <c r="L91" s="4"/>
      <c r="M91" s="5"/>
      <c r="N91" s="4"/>
    </row>
    <row r="92" spans="1:14">
      <c r="A92" s="33" t="s">
        <v>281</v>
      </c>
      <c r="B92" s="2"/>
      <c r="C92" s="7"/>
      <c r="D92" s="173"/>
      <c r="E92" s="222" t="str">
        <f>IF(Tabela17[[#This Row],[Podmiot ponoszący wydatki]]="","",VLOOKUP(Tabela17[[#This Row],[Podmiot ponoszący wydatki]],$F$2:$H$7,3,0))</f>
        <v/>
      </c>
      <c r="F92" s="8" t="str">
        <f>IF(Tabela17[[#This Row],[Podmiot ponoszący wydatki]]="","",VLOOKUP(Tabela17[[#This Row],[Podmiot ponoszący wydatki]],$F$2:$I$7,4,0))</f>
        <v/>
      </c>
      <c r="G92" s="8" t="str">
        <f>IF(Tabela17[[#This Row],[Podmiot ponoszący wydatki]]="","",VLOOKUP(Tabela17[[#This Row],[Podmiot ponoszący wydatki]],$F$2:$J$7,5,0))</f>
        <v/>
      </c>
      <c r="H92" s="6"/>
      <c r="I92" s="6"/>
      <c r="J92" s="3" t="str">
        <f>IF(Tabela17[[#This Row],[Poziom dofinansowania]]="","",ROUND(Tabela17[[#This Row],[Wydatki kwalifikowalne]]*Tabela17[[#This Row],[Poziom dofinansowania]],2))</f>
        <v/>
      </c>
      <c r="K92" s="4"/>
      <c r="L92" s="4"/>
      <c r="M92" s="5"/>
      <c r="N92" s="4"/>
    </row>
    <row r="93" spans="1:14">
      <c r="A93" s="33" t="s">
        <v>282</v>
      </c>
      <c r="B93" s="2"/>
      <c r="C93" s="7"/>
      <c r="D93" s="173"/>
      <c r="E93" s="222" t="str">
        <f>IF(Tabela17[[#This Row],[Podmiot ponoszący wydatki]]="","",VLOOKUP(Tabela17[[#This Row],[Podmiot ponoszący wydatki]],$F$2:$H$7,3,0))</f>
        <v/>
      </c>
      <c r="F93" s="8" t="str">
        <f>IF(Tabela17[[#This Row],[Podmiot ponoszący wydatki]]="","",VLOOKUP(Tabela17[[#This Row],[Podmiot ponoszący wydatki]],$F$2:$I$7,4,0))</f>
        <v/>
      </c>
      <c r="G93" s="8" t="str">
        <f>IF(Tabela17[[#This Row],[Podmiot ponoszący wydatki]]="","",VLOOKUP(Tabela17[[#This Row],[Podmiot ponoszący wydatki]],$F$2:$J$7,5,0))</f>
        <v/>
      </c>
      <c r="H93" s="6"/>
      <c r="I93" s="6"/>
      <c r="J93" s="3" t="str">
        <f>IF(Tabela17[[#This Row],[Poziom dofinansowania]]="","",ROUND(Tabela17[[#This Row],[Wydatki kwalifikowalne]]*Tabela17[[#This Row],[Poziom dofinansowania]],2))</f>
        <v/>
      </c>
      <c r="K93" s="4"/>
      <c r="L93" s="4"/>
      <c r="M93" s="5"/>
      <c r="N93" s="4"/>
    </row>
    <row r="94" spans="1:14">
      <c r="A94" s="33" t="s">
        <v>283</v>
      </c>
      <c r="B94" s="2"/>
      <c r="C94" s="7"/>
      <c r="D94" s="173"/>
      <c r="E94" s="222" t="str">
        <f>IF(Tabela17[[#This Row],[Podmiot ponoszący wydatki]]="","",VLOOKUP(Tabela17[[#This Row],[Podmiot ponoszący wydatki]],$F$2:$H$7,3,0))</f>
        <v/>
      </c>
      <c r="F94" s="8" t="str">
        <f>IF(Tabela17[[#This Row],[Podmiot ponoszący wydatki]]="","",VLOOKUP(Tabela17[[#This Row],[Podmiot ponoszący wydatki]],$F$2:$I$7,4,0))</f>
        <v/>
      </c>
      <c r="G94" s="8" t="str">
        <f>IF(Tabela17[[#This Row],[Podmiot ponoszący wydatki]]="","",VLOOKUP(Tabela17[[#This Row],[Podmiot ponoszący wydatki]],$F$2:$J$7,5,0))</f>
        <v/>
      </c>
      <c r="H94" s="6"/>
      <c r="I94" s="6"/>
      <c r="J94" s="3" t="str">
        <f>IF(Tabela17[[#This Row],[Poziom dofinansowania]]="","",ROUND(Tabela17[[#This Row],[Wydatki kwalifikowalne]]*Tabela17[[#This Row],[Poziom dofinansowania]],2))</f>
        <v/>
      </c>
      <c r="K94" s="4"/>
      <c r="L94" s="4"/>
      <c r="M94" s="5"/>
      <c r="N94" s="4"/>
    </row>
    <row r="95" spans="1:14">
      <c r="A95" s="33" t="s">
        <v>284</v>
      </c>
      <c r="B95" s="2"/>
      <c r="C95" s="7"/>
      <c r="D95" s="173"/>
      <c r="E95" s="222" t="str">
        <f>IF(Tabela17[[#This Row],[Podmiot ponoszący wydatki]]="","",VLOOKUP(Tabela17[[#This Row],[Podmiot ponoszący wydatki]],$F$2:$H$7,3,0))</f>
        <v/>
      </c>
      <c r="F95" s="8" t="str">
        <f>IF(Tabela17[[#This Row],[Podmiot ponoszący wydatki]]="","",VLOOKUP(Tabela17[[#This Row],[Podmiot ponoszący wydatki]],$F$2:$I$7,4,0))</f>
        <v/>
      </c>
      <c r="G95" s="8" t="str">
        <f>IF(Tabela17[[#This Row],[Podmiot ponoszący wydatki]]="","",VLOOKUP(Tabela17[[#This Row],[Podmiot ponoszący wydatki]],$F$2:$J$7,5,0))</f>
        <v/>
      </c>
      <c r="H95" s="6"/>
      <c r="I95" s="6"/>
      <c r="J95" s="3" t="str">
        <f>IF(Tabela17[[#This Row],[Poziom dofinansowania]]="","",ROUND(Tabela17[[#This Row],[Wydatki kwalifikowalne]]*Tabela17[[#This Row],[Poziom dofinansowania]],2))</f>
        <v/>
      </c>
      <c r="K95" s="4"/>
      <c r="L95" s="4"/>
      <c r="M95" s="5"/>
      <c r="N95" s="4"/>
    </row>
    <row r="96" spans="1:14">
      <c r="A96" s="33" t="s">
        <v>285</v>
      </c>
      <c r="B96" s="2"/>
      <c r="C96" s="7"/>
      <c r="D96" s="173"/>
      <c r="E96" s="222" t="str">
        <f>IF(Tabela17[[#This Row],[Podmiot ponoszący wydatki]]="","",VLOOKUP(Tabela17[[#This Row],[Podmiot ponoszący wydatki]],$F$2:$H$7,3,0))</f>
        <v/>
      </c>
      <c r="F96" s="8" t="str">
        <f>IF(Tabela17[[#This Row],[Podmiot ponoszący wydatki]]="","",VLOOKUP(Tabela17[[#This Row],[Podmiot ponoszący wydatki]],$F$2:$I$7,4,0))</f>
        <v/>
      </c>
      <c r="G96" s="8" t="str">
        <f>IF(Tabela17[[#This Row],[Podmiot ponoszący wydatki]]="","",VLOOKUP(Tabela17[[#This Row],[Podmiot ponoszący wydatki]],$F$2:$J$7,5,0))</f>
        <v/>
      </c>
      <c r="H96" s="6"/>
      <c r="I96" s="6"/>
      <c r="J96" s="3" t="str">
        <f>IF(Tabela17[[#This Row],[Poziom dofinansowania]]="","",ROUND(Tabela17[[#This Row],[Wydatki kwalifikowalne]]*Tabela17[[#This Row],[Poziom dofinansowania]],2))</f>
        <v/>
      </c>
      <c r="K96" s="4"/>
      <c r="L96" s="4"/>
      <c r="M96" s="5"/>
      <c r="N96" s="4"/>
    </row>
    <row r="97" spans="1:14">
      <c r="A97" s="33" t="s">
        <v>286</v>
      </c>
      <c r="B97" s="2"/>
      <c r="C97" s="7"/>
      <c r="D97" s="173"/>
      <c r="E97" s="222" t="str">
        <f>IF(Tabela17[[#This Row],[Podmiot ponoszący wydatki]]="","",VLOOKUP(Tabela17[[#This Row],[Podmiot ponoszący wydatki]],$F$2:$H$7,3,0))</f>
        <v/>
      </c>
      <c r="F97" s="8" t="str">
        <f>IF(Tabela17[[#This Row],[Podmiot ponoszący wydatki]]="","",VLOOKUP(Tabela17[[#This Row],[Podmiot ponoszący wydatki]],$F$2:$I$7,4,0))</f>
        <v/>
      </c>
      <c r="G97" s="8" t="str">
        <f>IF(Tabela17[[#This Row],[Podmiot ponoszący wydatki]]="","",VLOOKUP(Tabela17[[#This Row],[Podmiot ponoszący wydatki]],$F$2:$J$7,5,0))</f>
        <v/>
      </c>
      <c r="H97" s="6"/>
      <c r="I97" s="6"/>
      <c r="J97" s="3" t="str">
        <f>IF(Tabela17[[#This Row],[Poziom dofinansowania]]="","",ROUND(Tabela17[[#This Row],[Wydatki kwalifikowalne]]*Tabela17[[#This Row],[Poziom dofinansowania]],2))</f>
        <v/>
      </c>
      <c r="K97" s="4"/>
      <c r="L97" s="4"/>
      <c r="M97" s="5"/>
      <c r="N97" s="4"/>
    </row>
    <row r="98" spans="1:14">
      <c r="A98" s="33" t="s">
        <v>287</v>
      </c>
      <c r="B98" s="2"/>
      <c r="C98" s="7"/>
      <c r="D98" s="173"/>
      <c r="E98" s="222" t="str">
        <f>IF(Tabela17[[#This Row],[Podmiot ponoszący wydatki]]="","",VLOOKUP(Tabela17[[#This Row],[Podmiot ponoszący wydatki]],$F$2:$H$7,3,0))</f>
        <v/>
      </c>
      <c r="F98" s="8" t="str">
        <f>IF(Tabela17[[#This Row],[Podmiot ponoszący wydatki]]="","",VLOOKUP(Tabela17[[#This Row],[Podmiot ponoszący wydatki]],$F$2:$I$7,4,0))</f>
        <v/>
      </c>
      <c r="G98" s="8" t="str">
        <f>IF(Tabela17[[#This Row],[Podmiot ponoszący wydatki]]="","",VLOOKUP(Tabela17[[#This Row],[Podmiot ponoszący wydatki]],$F$2:$J$7,5,0))</f>
        <v/>
      </c>
      <c r="H98" s="6"/>
      <c r="I98" s="6"/>
      <c r="J98" s="3" t="str">
        <f>IF(Tabela17[[#This Row],[Poziom dofinansowania]]="","",ROUND(Tabela17[[#This Row],[Wydatki kwalifikowalne]]*Tabela17[[#This Row],[Poziom dofinansowania]],2))</f>
        <v/>
      </c>
      <c r="K98" s="4"/>
      <c r="L98" s="4"/>
      <c r="M98" s="5"/>
      <c r="N98" s="4"/>
    </row>
    <row r="99" spans="1:14">
      <c r="A99" s="33" t="s">
        <v>288</v>
      </c>
      <c r="B99" s="2"/>
      <c r="C99" s="7"/>
      <c r="D99" s="173"/>
      <c r="E99" s="222" t="str">
        <f>IF(Tabela17[[#This Row],[Podmiot ponoszący wydatki]]="","",VLOOKUP(Tabela17[[#This Row],[Podmiot ponoszący wydatki]],$F$2:$H$7,3,0))</f>
        <v/>
      </c>
      <c r="F99" s="8" t="str">
        <f>IF(Tabela17[[#This Row],[Podmiot ponoszący wydatki]]="","",VLOOKUP(Tabela17[[#This Row],[Podmiot ponoszący wydatki]],$F$2:$I$7,4,0))</f>
        <v/>
      </c>
      <c r="G99" s="8" t="str">
        <f>IF(Tabela17[[#This Row],[Podmiot ponoszący wydatki]]="","",VLOOKUP(Tabela17[[#This Row],[Podmiot ponoszący wydatki]],$F$2:$J$7,5,0))</f>
        <v/>
      </c>
      <c r="H99" s="6"/>
      <c r="I99" s="6"/>
      <c r="J99" s="3" t="str">
        <f>IF(Tabela17[[#This Row],[Poziom dofinansowania]]="","",ROUND(Tabela17[[#This Row],[Wydatki kwalifikowalne]]*Tabela17[[#This Row],[Poziom dofinansowania]],2))</f>
        <v/>
      </c>
      <c r="K99" s="4"/>
      <c r="L99" s="4"/>
      <c r="M99" s="5"/>
      <c r="N99" s="4"/>
    </row>
    <row r="100" spans="1:14">
      <c r="A100" s="33" t="s">
        <v>289</v>
      </c>
      <c r="B100" s="2"/>
      <c r="C100" s="7"/>
      <c r="D100" s="173"/>
      <c r="E100" s="222" t="str">
        <f>IF(Tabela17[[#This Row],[Podmiot ponoszący wydatki]]="","",VLOOKUP(Tabela17[[#This Row],[Podmiot ponoszący wydatki]],$F$2:$H$7,3,0))</f>
        <v/>
      </c>
      <c r="F100" s="8" t="str">
        <f>IF(Tabela17[[#This Row],[Podmiot ponoszący wydatki]]="","",VLOOKUP(Tabela17[[#This Row],[Podmiot ponoszący wydatki]],$F$2:$I$7,4,0))</f>
        <v/>
      </c>
      <c r="G100" s="8" t="str">
        <f>IF(Tabela17[[#This Row],[Podmiot ponoszący wydatki]]="","",VLOOKUP(Tabela17[[#This Row],[Podmiot ponoszący wydatki]],$F$2:$J$7,5,0))</f>
        <v/>
      </c>
      <c r="H100" s="6"/>
      <c r="I100" s="6"/>
      <c r="J100" s="3" t="str">
        <f>IF(Tabela17[[#This Row],[Poziom dofinansowania]]="","",ROUND(Tabela17[[#This Row],[Wydatki kwalifikowalne]]*Tabela17[[#This Row],[Poziom dofinansowania]],2))</f>
        <v/>
      </c>
      <c r="K100" s="4"/>
      <c r="L100" s="4"/>
      <c r="M100" s="5"/>
      <c r="N100" s="4"/>
    </row>
    <row r="101" spans="1:14">
      <c r="A101" s="33" t="s">
        <v>290</v>
      </c>
      <c r="B101" s="2"/>
      <c r="C101" s="7"/>
      <c r="D101" s="173"/>
      <c r="E101" s="222" t="str">
        <f>IF(Tabela17[[#This Row],[Podmiot ponoszący wydatki]]="","",VLOOKUP(Tabela17[[#This Row],[Podmiot ponoszący wydatki]],$F$2:$H$7,3,0))</f>
        <v/>
      </c>
      <c r="F101" s="8" t="str">
        <f>IF(Tabela17[[#This Row],[Podmiot ponoszący wydatki]]="","",VLOOKUP(Tabela17[[#This Row],[Podmiot ponoszący wydatki]],$F$2:$I$7,4,0))</f>
        <v/>
      </c>
      <c r="G101" s="8" t="str">
        <f>IF(Tabela17[[#This Row],[Podmiot ponoszący wydatki]]="","",VLOOKUP(Tabela17[[#This Row],[Podmiot ponoszący wydatki]],$F$2:$J$7,5,0))</f>
        <v/>
      </c>
      <c r="H101" s="6"/>
      <c r="I101" s="6"/>
      <c r="J101" s="3" t="str">
        <f>IF(Tabela17[[#This Row],[Poziom dofinansowania]]="","",ROUND(Tabela17[[#This Row],[Wydatki kwalifikowalne]]*Tabela17[[#This Row],[Poziom dofinansowania]],2))</f>
        <v/>
      </c>
      <c r="K101" s="4"/>
      <c r="L101" s="4"/>
      <c r="M101" s="5"/>
      <c r="N101" s="4"/>
    </row>
    <row r="102" spans="1:14">
      <c r="A102" s="33" t="s">
        <v>291</v>
      </c>
      <c r="B102" s="2"/>
      <c r="C102" s="7"/>
      <c r="D102" s="173"/>
      <c r="E102" s="222" t="str">
        <f>IF(Tabela17[[#This Row],[Podmiot ponoszący wydatki]]="","",VLOOKUP(Tabela17[[#This Row],[Podmiot ponoszący wydatki]],$F$2:$H$7,3,0))</f>
        <v/>
      </c>
      <c r="F102" s="8" t="str">
        <f>IF(Tabela17[[#This Row],[Podmiot ponoszący wydatki]]="","",VLOOKUP(Tabela17[[#This Row],[Podmiot ponoszący wydatki]],$F$2:$I$7,4,0))</f>
        <v/>
      </c>
      <c r="G102" s="8" t="str">
        <f>IF(Tabela17[[#This Row],[Podmiot ponoszący wydatki]]="","",VLOOKUP(Tabela17[[#This Row],[Podmiot ponoszący wydatki]],$F$2:$J$7,5,0))</f>
        <v/>
      </c>
      <c r="H102" s="6"/>
      <c r="I102" s="6"/>
      <c r="J102" s="3" t="str">
        <f>IF(Tabela17[[#This Row],[Poziom dofinansowania]]="","",ROUND(Tabela17[[#This Row],[Wydatki kwalifikowalne]]*Tabela17[[#This Row],[Poziom dofinansowania]],2))</f>
        <v/>
      </c>
      <c r="K102" s="4"/>
      <c r="L102" s="4"/>
      <c r="M102" s="5"/>
      <c r="N102" s="4"/>
    </row>
    <row r="103" spans="1:14">
      <c r="A103" s="33" t="s">
        <v>292</v>
      </c>
      <c r="B103" s="2"/>
      <c r="C103" s="7"/>
      <c r="D103" s="173"/>
      <c r="E103" s="222" t="str">
        <f>IF(Tabela17[[#This Row],[Podmiot ponoszący wydatki]]="","",VLOOKUP(Tabela17[[#This Row],[Podmiot ponoszący wydatki]],$F$2:$H$7,3,0))</f>
        <v/>
      </c>
      <c r="F103" s="8" t="str">
        <f>IF(Tabela17[[#This Row],[Podmiot ponoszący wydatki]]="","",VLOOKUP(Tabela17[[#This Row],[Podmiot ponoszący wydatki]],$F$2:$I$7,4,0))</f>
        <v/>
      </c>
      <c r="G103" s="8" t="str">
        <f>IF(Tabela17[[#This Row],[Podmiot ponoszący wydatki]]="","",VLOOKUP(Tabela17[[#This Row],[Podmiot ponoszący wydatki]],$F$2:$J$7,5,0))</f>
        <v/>
      </c>
      <c r="H103" s="6"/>
      <c r="I103" s="6"/>
      <c r="J103" s="3" t="str">
        <f>IF(Tabela17[[#This Row],[Poziom dofinansowania]]="","",ROUND(Tabela17[[#This Row],[Wydatki kwalifikowalne]]*Tabela17[[#This Row],[Poziom dofinansowania]],2))</f>
        <v/>
      </c>
      <c r="K103" s="4"/>
      <c r="L103" s="4"/>
      <c r="M103" s="5"/>
      <c r="N103" s="4"/>
    </row>
    <row r="104" spans="1:14">
      <c r="A104" s="33" t="s">
        <v>293</v>
      </c>
      <c r="B104" s="2"/>
      <c r="C104" s="7"/>
      <c r="D104" s="173"/>
      <c r="E104" s="222" t="str">
        <f>IF(Tabela17[[#This Row],[Podmiot ponoszący wydatki]]="","",VLOOKUP(Tabela17[[#This Row],[Podmiot ponoszący wydatki]],$F$2:$H$7,3,0))</f>
        <v/>
      </c>
      <c r="F104" s="8" t="str">
        <f>IF(Tabela17[[#This Row],[Podmiot ponoszący wydatki]]="","",VLOOKUP(Tabela17[[#This Row],[Podmiot ponoszący wydatki]],$F$2:$I$7,4,0))</f>
        <v/>
      </c>
      <c r="G104" s="8" t="str">
        <f>IF(Tabela17[[#This Row],[Podmiot ponoszący wydatki]]="","",VLOOKUP(Tabela17[[#This Row],[Podmiot ponoszący wydatki]],$F$2:$J$7,5,0))</f>
        <v/>
      </c>
      <c r="H104" s="6"/>
      <c r="I104" s="6"/>
      <c r="J104" s="3" t="str">
        <f>IF(Tabela17[[#This Row],[Poziom dofinansowania]]="","",ROUND(Tabela17[[#This Row],[Wydatki kwalifikowalne]]*Tabela17[[#This Row],[Poziom dofinansowania]],2))</f>
        <v/>
      </c>
      <c r="K104" s="4"/>
      <c r="L104" s="4"/>
      <c r="M104" s="5"/>
      <c r="N104" s="4"/>
    </row>
    <row r="105" spans="1:14">
      <c r="A105" s="33" t="s">
        <v>294</v>
      </c>
      <c r="B105" s="2"/>
      <c r="C105" s="7"/>
      <c r="D105" s="173"/>
      <c r="E105" s="222" t="str">
        <f>IF(Tabela17[[#This Row],[Podmiot ponoszący wydatki]]="","",VLOOKUP(Tabela17[[#This Row],[Podmiot ponoszący wydatki]],$F$2:$H$7,3,0))</f>
        <v/>
      </c>
      <c r="F105" s="8" t="str">
        <f>IF(Tabela17[[#This Row],[Podmiot ponoszący wydatki]]="","",VLOOKUP(Tabela17[[#This Row],[Podmiot ponoszący wydatki]],$F$2:$I$7,4,0))</f>
        <v/>
      </c>
      <c r="G105" s="8" t="str">
        <f>IF(Tabela17[[#This Row],[Podmiot ponoszący wydatki]]="","",VLOOKUP(Tabela17[[#This Row],[Podmiot ponoszący wydatki]],$F$2:$J$7,5,0))</f>
        <v/>
      </c>
      <c r="H105" s="6"/>
      <c r="I105" s="6"/>
      <c r="J105" s="3" t="str">
        <f>IF(Tabela17[[#This Row],[Poziom dofinansowania]]="","",ROUND(Tabela17[[#This Row],[Wydatki kwalifikowalne]]*Tabela17[[#This Row],[Poziom dofinansowania]],2))</f>
        <v/>
      </c>
      <c r="K105" s="4"/>
      <c r="L105" s="4"/>
      <c r="M105" s="5"/>
      <c r="N105" s="4"/>
    </row>
    <row r="106" spans="1:14">
      <c r="A106" s="33" t="s">
        <v>295</v>
      </c>
      <c r="B106" s="2"/>
      <c r="C106" s="7"/>
      <c r="D106" s="173"/>
      <c r="E106" s="222" t="str">
        <f>IF(Tabela17[[#This Row],[Podmiot ponoszący wydatki]]="","",VLOOKUP(Tabela17[[#This Row],[Podmiot ponoszący wydatki]],$F$2:$H$7,3,0))</f>
        <v/>
      </c>
      <c r="F106" s="8" t="str">
        <f>IF(Tabela17[[#This Row],[Podmiot ponoszący wydatki]]="","",VLOOKUP(Tabela17[[#This Row],[Podmiot ponoszący wydatki]],$F$2:$I$7,4,0))</f>
        <v/>
      </c>
      <c r="G106" s="8" t="str">
        <f>IF(Tabela17[[#This Row],[Podmiot ponoszący wydatki]]="","",VLOOKUP(Tabela17[[#This Row],[Podmiot ponoszący wydatki]],$F$2:$J$7,5,0))</f>
        <v/>
      </c>
      <c r="H106" s="6"/>
      <c r="I106" s="6"/>
      <c r="J106" s="3" t="str">
        <f>IF(Tabela17[[#This Row],[Poziom dofinansowania]]="","",ROUND(Tabela17[[#This Row],[Wydatki kwalifikowalne]]*Tabela17[[#This Row],[Poziom dofinansowania]],2))</f>
        <v/>
      </c>
      <c r="K106" s="4"/>
      <c r="L106" s="4"/>
      <c r="M106" s="5"/>
      <c r="N106" s="4"/>
    </row>
    <row r="107" spans="1:14">
      <c r="A107" s="33" t="s">
        <v>296</v>
      </c>
      <c r="B107" s="2"/>
      <c r="C107" s="7"/>
      <c r="D107" s="173"/>
      <c r="E107" s="222" t="str">
        <f>IF(Tabela17[[#This Row],[Podmiot ponoszący wydatki]]="","",VLOOKUP(Tabela17[[#This Row],[Podmiot ponoszący wydatki]],$F$2:$H$7,3,0))</f>
        <v/>
      </c>
      <c r="F107" s="8" t="str">
        <f>IF(Tabela17[[#This Row],[Podmiot ponoszący wydatki]]="","",VLOOKUP(Tabela17[[#This Row],[Podmiot ponoszący wydatki]],$F$2:$I$7,4,0))</f>
        <v/>
      </c>
      <c r="G107" s="8" t="str">
        <f>IF(Tabela17[[#This Row],[Podmiot ponoszący wydatki]]="","",VLOOKUP(Tabela17[[#This Row],[Podmiot ponoszący wydatki]],$F$2:$J$7,5,0))</f>
        <v/>
      </c>
      <c r="H107" s="6"/>
      <c r="I107" s="6"/>
      <c r="J107" s="3" t="str">
        <f>IF(Tabela17[[#This Row],[Poziom dofinansowania]]="","",ROUND(Tabela17[[#This Row],[Wydatki kwalifikowalne]]*Tabela17[[#This Row],[Poziom dofinansowania]],2))</f>
        <v/>
      </c>
      <c r="K107" s="4"/>
      <c r="L107" s="4"/>
      <c r="M107" s="5"/>
      <c r="N107" s="4"/>
    </row>
    <row r="108" spans="1:14">
      <c r="A108" s="33" t="s">
        <v>297</v>
      </c>
      <c r="B108" s="2"/>
      <c r="C108" s="7"/>
      <c r="D108" s="173"/>
      <c r="E108" s="222" t="str">
        <f>IF(Tabela17[[#This Row],[Podmiot ponoszący wydatki]]="","",VLOOKUP(Tabela17[[#This Row],[Podmiot ponoszący wydatki]],$F$2:$H$7,3,0))</f>
        <v/>
      </c>
      <c r="F108" s="8" t="str">
        <f>IF(Tabela17[[#This Row],[Podmiot ponoszący wydatki]]="","",VLOOKUP(Tabela17[[#This Row],[Podmiot ponoszący wydatki]],$F$2:$I$7,4,0))</f>
        <v/>
      </c>
      <c r="G108" s="8" t="str">
        <f>IF(Tabela17[[#This Row],[Podmiot ponoszący wydatki]]="","",VLOOKUP(Tabela17[[#This Row],[Podmiot ponoszący wydatki]],$F$2:$J$7,5,0))</f>
        <v/>
      </c>
      <c r="H108" s="6"/>
      <c r="I108" s="6"/>
      <c r="J108" s="3" t="str">
        <f>IF(Tabela17[[#This Row],[Poziom dofinansowania]]="","",ROUND(Tabela17[[#This Row],[Wydatki kwalifikowalne]]*Tabela17[[#This Row],[Poziom dofinansowania]],2))</f>
        <v/>
      </c>
      <c r="K108" s="4"/>
      <c r="L108" s="4"/>
      <c r="M108" s="5"/>
      <c r="N108" s="4"/>
    </row>
    <row r="109" spans="1:14">
      <c r="A109" s="33" t="s">
        <v>298</v>
      </c>
      <c r="B109" s="2"/>
      <c r="C109" s="7"/>
      <c r="D109" s="173"/>
      <c r="E109" s="222" t="str">
        <f>IF(Tabela17[[#This Row],[Podmiot ponoszący wydatki]]="","",VLOOKUP(Tabela17[[#This Row],[Podmiot ponoszący wydatki]],$F$2:$H$7,3,0))</f>
        <v/>
      </c>
      <c r="F109" s="8" t="str">
        <f>IF(Tabela17[[#This Row],[Podmiot ponoszący wydatki]]="","",VLOOKUP(Tabela17[[#This Row],[Podmiot ponoszący wydatki]],$F$2:$I$7,4,0))</f>
        <v/>
      </c>
      <c r="G109" s="8" t="str">
        <f>IF(Tabela17[[#This Row],[Podmiot ponoszący wydatki]]="","",VLOOKUP(Tabela17[[#This Row],[Podmiot ponoszący wydatki]],$F$2:$J$7,5,0))</f>
        <v/>
      </c>
      <c r="H109" s="6"/>
      <c r="I109" s="6"/>
      <c r="J109" s="3" t="str">
        <f>IF(Tabela17[[#This Row],[Poziom dofinansowania]]="","",ROUND(Tabela17[[#This Row],[Wydatki kwalifikowalne]]*Tabela17[[#This Row],[Poziom dofinansowania]],2))</f>
        <v/>
      </c>
      <c r="K109" s="4"/>
      <c r="L109" s="4"/>
      <c r="M109" s="5"/>
      <c r="N109" s="4"/>
    </row>
    <row r="110" spans="1:14">
      <c r="A110" s="33" t="s">
        <v>299</v>
      </c>
      <c r="B110" s="2"/>
      <c r="C110" s="7"/>
      <c r="D110" s="173"/>
      <c r="E110" s="222" t="str">
        <f>IF(Tabela17[[#This Row],[Podmiot ponoszący wydatki]]="","",VLOOKUP(Tabela17[[#This Row],[Podmiot ponoszący wydatki]],$F$2:$H$7,3,0))</f>
        <v/>
      </c>
      <c r="F110" s="8" t="str">
        <f>IF(Tabela17[[#This Row],[Podmiot ponoszący wydatki]]="","",VLOOKUP(Tabela17[[#This Row],[Podmiot ponoszący wydatki]],$F$2:$I$7,4,0))</f>
        <v/>
      </c>
      <c r="G110" s="8" t="str">
        <f>IF(Tabela17[[#This Row],[Podmiot ponoszący wydatki]]="","",VLOOKUP(Tabela17[[#This Row],[Podmiot ponoszący wydatki]],$F$2:$J$7,5,0))</f>
        <v/>
      </c>
      <c r="H110" s="6"/>
      <c r="I110" s="6"/>
      <c r="J110" s="3" t="str">
        <f>IF(Tabela17[[#This Row],[Poziom dofinansowania]]="","",ROUND(Tabela17[[#This Row],[Wydatki kwalifikowalne]]*Tabela17[[#This Row],[Poziom dofinansowania]],2))</f>
        <v/>
      </c>
      <c r="K110" s="4"/>
      <c r="L110" s="4"/>
      <c r="M110" s="5"/>
      <c r="N110" s="4"/>
    </row>
    <row r="111" spans="1:14">
      <c r="A111" s="33" t="s">
        <v>300</v>
      </c>
      <c r="B111" s="2"/>
      <c r="C111" s="7"/>
      <c r="D111" s="173"/>
      <c r="E111" s="222" t="str">
        <f>IF(Tabela17[[#This Row],[Podmiot ponoszący wydatki]]="","",VLOOKUP(Tabela17[[#This Row],[Podmiot ponoszący wydatki]],$F$2:$H$7,3,0))</f>
        <v/>
      </c>
      <c r="F111" s="8" t="str">
        <f>IF(Tabela17[[#This Row],[Podmiot ponoszący wydatki]]="","",VLOOKUP(Tabela17[[#This Row],[Podmiot ponoszący wydatki]],$F$2:$I$7,4,0))</f>
        <v/>
      </c>
      <c r="G111" s="8" t="str">
        <f>IF(Tabela17[[#This Row],[Podmiot ponoszący wydatki]]="","",VLOOKUP(Tabela17[[#This Row],[Podmiot ponoszący wydatki]],$F$2:$J$7,5,0))</f>
        <v/>
      </c>
      <c r="H111" s="6"/>
      <c r="I111" s="6"/>
      <c r="J111" s="3" t="str">
        <f>IF(Tabela17[[#This Row],[Poziom dofinansowania]]="","",ROUND(Tabela17[[#This Row],[Wydatki kwalifikowalne]]*Tabela17[[#This Row],[Poziom dofinansowania]],2))</f>
        <v/>
      </c>
      <c r="K111" s="4"/>
      <c r="L111" s="4"/>
      <c r="M111" s="5"/>
      <c r="N111" s="4"/>
    </row>
    <row r="112" spans="1:14">
      <c r="A112" s="33" t="s">
        <v>301</v>
      </c>
      <c r="B112" s="2"/>
      <c r="C112" s="7"/>
      <c r="D112" s="173"/>
      <c r="E112" s="222" t="str">
        <f>IF(Tabela17[[#This Row],[Podmiot ponoszący wydatki]]="","",VLOOKUP(Tabela17[[#This Row],[Podmiot ponoszący wydatki]],$F$2:$H$7,3,0))</f>
        <v/>
      </c>
      <c r="F112" s="8" t="str">
        <f>IF(Tabela17[[#This Row],[Podmiot ponoszący wydatki]]="","",VLOOKUP(Tabela17[[#This Row],[Podmiot ponoszący wydatki]],$F$2:$I$7,4,0))</f>
        <v/>
      </c>
      <c r="G112" s="8" t="str">
        <f>IF(Tabela17[[#This Row],[Podmiot ponoszący wydatki]]="","",VLOOKUP(Tabela17[[#This Row],[Podmiot ponoszący wydatki]],$F$2:$J$7,5,0))</f>
        <v/>
      </c>
      <c r="H112" s="6"/>
      <c r="I112" s="6"/>
      <c r="J112" s="3" t="str">
        <f>IF(Tabela17[[#This Row],[Poziom dofinansowania]]="","",ROUND(Tabela17[[#This Row],[Wydatki kwalifikowalne]]*Tabela17[[#This Row],[Poziom dofinansowania]],2))</f>
        <v/>
      </c>
      <c r="K112" s="4"/>
      <c r="L112" s="4"/>
      <c r="M112" s="5"/>
      <c r="N112" s="4"/>
    </row>
    <row r="113" spans="1:14">
      <c r="A113" s="33" t="s">
        <v>302</v>
      </c>
      <c r="B113" s="2"/>
      <c r="C113" s="7"/>
      <c r="D113" s="173"/>
      <c r="E113" s="222" t="str">
        <f>IF(Tabela17[[#This Row],[Podmiot ponoszący wydatki]]="","",VLOOKUP(Tabela17[[#This Row],[Podmiot ponoszący wydatki]],$F$2:$H$7,3,0))</f>
        <v/>
      </c>
      <c r="F113" s="8" t="str">
        <f>IF(Tabela17[[#This Row],[Podmiot ponoszący wydatki]]="","",VLOOKUP(Tabela17[[#This Row],[Podmiot ponoszący wydatki]],$F$2:$I$7,4,0))</f>
        <v/>
      </c>
      <c r="G113" s="8" t="str">
        <f>IF(Tabela17[[#This Row],[Podmiot ponoszący wydatki]]="","",VLOOKUP(Tabela17[[#This Row],[Podmiot ponoszący wydatki]],$F$2:$J$7,5,0))</f>
        <v/>
      </c>
      <c r="H113" s="6"/>
      <c r="I113" s="6"/>
      <c r="J113" s="3" t="str">
        <f>IF(Tabela17[[#This Row],[Poziom dofinansowania]]="","",ROUND(Tabela17[[#This Row],[Wydatki kwalifikowalne]]*Tabela17[[#This Row],[Poziom dofinansowania]],2))</f>
        <v/>
      </c>
      <c r="K113" s="4"/>
      <c r="L113" s="4"/>
      <c r="M113" s="5"/>
      <c r="N113" s="4"/>
    </row>
    <row r="114" spans="1:14">
      <c r="A114" s="33" t="s">
        <v>303</v>
      </c>
      <c r="B114" s="2"/>
      <c r="C114" s="7"/>
      <c r="D114" s="173"/>
      <c r="E114" s="222" t="str">
        <f>IF(Tabela17[[#This Row],[Podmiot ponoszący wydatki]]="","",VLOOKUP(Tabela17[[#This Row],[Podmiot ponoszący wydatki]],$F$2:$H$7,3,0))</f>
        <v/>
      </c>
      <c r="F114" s="8" t="str">
        <f>IF(Tabela17[[#This Row],[Podmiot ponoszący wydatki]]="","",VLOOKUP(Tabela17[[#This Row],[Podmiot ponoszący wydatki]],$F$2:$I$7,4,0))</f>
        <v/>
      </c>
      <c r="G114" s="8" t="str">
        <f>IF(Tabela17[[#This Row],[Podmiot ponoszący wydatki]]="","",VLOOKUP(Tabela17[[#This Row],[Podmiot ponoszący wydatki]],$F$2:$J$7,5,0))</f>
        <v/>
      </c>
      <c r="H114" s="6"/>
      <c r="I114" s="6"/>
      <c r="J114" s="3" t="str">
        <f>IF(Tabela17[[#This Row],[Poziom dofinansowania]]="","",ROUND(Tabela17[[#This Row],[Wydatki kwalifikowalne]]*Tabela17[[#This Row],[Poziom dofinansowania]],2))</f>
        <v/>
      </c>
      <c r="K114" s="4"/>
      <c r="L114" s="4"/>
      <c r="M114" s="5"/>
      <c r="N114" s="4"/>
    </row>
    <row r="115" spans="1:14">
      <c r="A115" s="33" t="s">
        <v>304</v>
      </c>
      <c r="B115" s="2"/>
      <c r="C115" s="7"/>
      <c r="D115" s="173"/>
      <c r="E115" s="222" t="str">
        <f>IF(Tabela17[[#This Row],[Podmiot ponoszący wydatki]]="","",VLOOKUP(Tabela17[[#This Row],[Podmiot ponoszący wydatki]],$F$2:$H$7,3,0))</f>
        <v/>
      </c>
      <c r="F115" s="8" t="str">
        <f>IF(Tabela17[[#This Row],[Podmiot ponoszący wydatki]]="","",VLOOKUP(Tabela17[[#This Row],[Podmiot ponoszący wydatki]],$F$2:$I$7,4,0))</f>
        <v/>
      </c>
      <c r="G115" s="8" t="str">
        <f>IF(Tabela17[[#This Row],[Podmiot ponoszący wydatki]]="","",VLOOKUP(Tabela17[[#This Row],[Podmiot ponoszący wydatki]],$F$2:$J$7,5,0))</f>
        <v/>
      </c>
      <c r="H115" s="6"/>
      <c r="I115" s="6"/>
      <c r="J115" s="3" t="str">
        <f>IF(Tabela17[[#This Row],[Poziom dofinansowania]]="","",ROUND(Tabela17[[#This Row],[Wydatki kwalifikowalne]]*Tabela17[[#This Row],[Poziom dofinansowania]],2))</f>
        <v/>
      </c>
      <c r="K115" s="4"/>
      <c r="L115" s="4"/>
      <c r="M115" s="5"/>
      <c r="N115" s="4"/>
    </row>
    <row r="116" spans="1:14">
      <c r="A116" s="33" t="s">
        <v>305</v>
      </c>
      <c r="B116" s="2"/>
      <c r="C116" s="7"/>
      <c r="D116" s="173"/>
      <c r="E116" s="222" t="str">
        <f>IF(Tabela17[[#This Row],[Podmiot ponoszący wydatki]]="","",VLOOKUP(Tabela17[[#This Row],[Podmiot ponoszący wydatki]],$F$2:$H$7,3,0))</f>
        <v/>
      </c>
      <c r="F116" s="8" t="str">
        <f>IF(Tabela17[[#This Row],[Podmiot ponoszący wydatki]]="","",VLOOKUP(Tabela17[[#This Row],[Podmiot ponoszący wydatki]],$F$2:$I$7,4,0))</f>
        <v/>
      </c>
      <c r="G116" s="8" t="str">
        <f>IF(Tabela17[[#This Row],[Podmiot ponoszący wydatki]]="","",VLOOKUP(Tabela17[[#This Row],[Podmiot ponoszący wydatki]],$F$2:$J$7,5,0))</f>
        <v/>
      </c>
      <c r="H116" s="6"/>
      <c r="I116" s="6"/>
      <c r="J116" s="3" t="str">
        <f>IF(Tabela17[[#This Row],[Poziom dofinansowania]]="","",ROUND(Tabela17[[#This Row],[Wydatki kwalifikowalne]]*Tabela17[[#This Row],[Poziom dofinansowania]],2))</f>
        <v/>
      </c>
      <c r="K116" s="4"/>
      <c r="L116" s="4"/>
      <c r="M116" s="5"/>
      <c r="N116" s="4"/>
    </row>
    <row r="117" spans="1:14">
      <c r="A117" s="33" t="s">
        <v>306</v>
      </c>
      <c r="B117" s="2"/>
      <c r="C117" s="7"/>
      <c r="D117" s="173"/>
      <c r="E117" s="222" t="str">
        <f>IF(Tabela17[[#This Row],[Podmiot ponoszący wydatki]]="","",VLOOKUP(Tabela17[[#This Row],[Podmiot ponoszący wydatki]],$F$2:$H$7,3,0))</f>
        <v/>
      </c>
      <c r="F117" s="8" t="str">
        <f>IF(Tabela17[[#This Row],[Podmiot ponoszący wydatki]]="","",VLOOKUP(Tabela17[[#This Row],[Podmiot ponoszący wydatki]],$F$2:$I$7,4,0))</f>
        <v/>
      </c>
      <c r="G117" s="8" t="str">
        <f>IF(Tabela17[[#This Row],[Podmiot ponoszący wydatki]]="","",VLOOKUP(Tabela17[[#This Row],[Podmiot ponoszący wydatki]],$F$2:$J$7,5,0))</f>
        <v/>
      </c>
      <c r="H117" s="6"/>
      <c r="I117" s="6"/>
      <c r="J117" s="3" t="str">
        <f>IF(Tabela17[[#This Row],[Poziom dofinansowania]]="","",ROUND(Tabela17[[#This Row],[Wydatki kwalifikowalne]]*Tabela17[[#This Row],[Poziom dofinansowania]],2))</f>
        <v/>
      </c>
      <c r="K117" s="4"/>
      <c r="L117" s="4"/>
      <c r="M117" s="5"/>
      <c r="N117" s="4"/>
    </row>
    <row r="118" spans="1:14" ht="16.5" customHeight="1">
      <c r="A118" s="33" t="s">
        <v>307</v>
      </c>
      <c r="B118" s="2"/>
      <c r="C118" s="7"/>
      <c r="D118" s="173"/>
      <c r="E118" s="222" t="str">
        <f>IF(Tabela17[[#This Row],[Podmiot ponoszący wydatki]]="","",VLOOKUP(Tabela17[[#This Row],[Podmiot ponoszący wydatki]],$F$2:$H$7,3,0))</f>
        <v/>
      </c>
      <c r="F118" s="8" t="str">
        <f>IF(Tabela17[[#This Row],[Podmiot ponoszący wydatki]]="","",VLOOKUP(Tabela17[[#This Row],[Podmiot ponoszący wydatki]],$F$2:$I$7,4,0))</f>
        <v/>
      </c>
      <c r="G118" s="8" t="str">
        <f>IF(Tabela17[[#This Row],[Podmiot ponoszący wydatki]]="","",VLOOKUP(Tabela17[[#This Row],[Podmiot ponoszący wydatki]],$F$2:$J$7,5,0))</f>
        <v/>
      </c>
      <c r="H118" s="6"/>
      <c r="I118" s="6"/>
      <c r="J118" s="3" t="str">
        <f>IF(Tabela17[[#This Row],[Poziom dofinansowania]]="","",ROUND(Tabela17[[#This Row],[Wydatki kwalifikowalne]]*Tabela17[[#This Row],[Poziom dofinansowania]],2))</f>
        <v/>
      </c>
      <c r="K118" s="4"/>
      <c r="L118" s="4"/>
      <c r="M118" s="5"/>
      <c r="N118" s="4"/>
    </row>
    <row r="119" spans="1:14">
      <c r="A119" s="33" t="s">
        <v>308</v>
      </c>
      <c r="B119" s="2"/>
      <c r="C119" s="7"/>
      <c r="D119" s="173"/>
      <c r="E119" s="222" t="str">
        <f>IF(Tabela17[[#This Row],[Podmiot ponoszący wydatki]]="","",VLOOKUP(Tabela17[[#This Row],[Podmiot ponoszący wydatki]],$F$2:$H$7,3,0))</f>
        <v/>
      </c>
      <c r="F119" s="8" t="str">
        <f>IF(Tabela17[[#This Row],[Podmiot ponoszący wydatki]]="","",VLOOKUP(Tabela17[[#This Row],[Podmiot ponoszący wydatki]],$F$2:$I$7,4,0))</f>
        <v/>
      </c>
      <c r="G119" s="8" t="str">
        <f>IF(Tabela17[[#This Row],[Podmiot ponoszący wydatki]]="","",VLOOKUP(Tabela17[[#This Row],[Podmiot ponoszący wydatki]],$F$2:$J$7,5,0))</f>
        <v/>
      </c>
      <c r="H119" s="6"/>
      <c r="I119" s="6"/>
      <c r="J119" s="3" t="str">
        <f>IF(Tabela17[[#This Row],[Poziom dofinansowania]]="","",ROUND(Tabela17[[#This Row],[Wydatki kwalifikowalne]]*Tabela17[[#This Row],[Poziom dofinansowania]],2))</f>
        <v/>
      </c>
      <c r="K119" s="4"/>
      <c r="L119" s="4"/>
      <c r="M119" s="5"/>
      <c r="N119" s="4"/>
    </row>
  </sheetData>
  <sheetProtection algorithmName="SHA-512" hashValue="r4VVYYrEtJDe2dBw9Pt6JxAYgoHAUSnWPE6NbI0+mEhljYf+VGvV0eNVmprviG9qI6N6bOrrWN5JFYpX9ke1XA==" saltValue="KWu+A/D67thmnImQZkwGmw==" spinCount="100000" sheet="1" formatCells="0" formatColumns="0" formatRows="0" sort="0"/>
  <autoFilter ref="N18" xr:uid="{26966C42-351D-8649-BFB2-9F09E82D4491}"/>
  <dataValidations count="2">
    <dataValidation type="list" allowBlank="1" showInputMessage="1" showErrorMessage="1" sqref="C20:C119" xr:uid="{012EBCA8-783D-4D75-9652-D0BBE5D779C8}">
      <formula1>$B$2:$B$7</formula1>
    </dataValidation>
    <dataValidation type="list" allowBlank="1" showInputMessage="1" showErrorMessage="1" sqref="D20:D119" xr:uid="{167EE5B6-A744-4812-AB73-51595FEC2E68}">
      <formula1>$F$2:$F$7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CF3C-8C6E-5645-AF60-7C8191D80C73}">
  <sheetPr>
    <pageSetUpPr fitToPage="1"/>
  </sheetPr>
  <dimension ref="A1:O197"/>
  <sheetViews>
    <sheetView showGridLines="0" topLeftCell="G65" zoomScaleNormal="100" workbookViewId="0">
      <selection activeCell="M109" sqref="M109"/>
    </sheetView>
  </sheetViews>
  <sheetFormatPr defaultColWidth="10.69921875" defaultRowHeight="15.6"/>
  <cols>
    <col min="1" max="1" width="5.19921875" style="9" customWidth="1"/>
    <col min="2" max="2" width="33.19921875" style="9" customWidth="1"/>
    <col min="3" max="4" width="19.69921875" style="13" customWidth="1"/>
    <col min="5" max="5" width="21.19921875" style="13" customWidth="1"/>
    <col min="6" max="7" width="19.69921875" style="13" customWidth="1"/>
    <col min="8" max="10" width="20.69921875" style="9" customWidth="1"/>
    <col min="11" max="11" width="38.69921875" style="9" customWidth="1"/>
    <col min="12" max="12" width="42.5" style="9" customWidth="1"/>
    <col min="13" max="14" width="45.69921875" style="9" customWidth="1"/>
    <col min="15" max="16384" width="10.69921875" style="9"/>
  </cols>
  <sheetData>
    <row r="1" spans="1:15" s="38" customFormat="1" ht="31.2" hidden="1" customHeight="1">
      <c r="B1" s="38" t="s">
        <v>46</v>
      </c>
      <c r="C1" s="217" t="s">
        <v>155</v>
      </c>
      <c r="D1" s="41" t="s">
        <v>156</v>
      </c>
      <c r="E1" s="41" t="s">
        <v>157</v>
      </c>
      <c r="F1" s="38" t="s">
        <v>108</v>
      </c>
      <c r="G1" s="212" t="s">
        <v>110</v>
      </c>
      <c r="H1" s="106" t="s">
        <v>142</v>
      </c>
      <c r="I1" s="38" t="s">
        <v>182</v>
      </c>
      <c r="J1" s="213" t="s">
        <v>48</v>
      </c>
      <c r="K1" s="214" t="s">
        <v>125</v>
      </c>
      <c r="L1" s="249" t="s">
        <v>206</v>
      </c>
      <c r="M1" s="249" t="s">
        <v>207</v>
      </c>
      <c r="N1" s="250" t="s">
        <v>208</v>
      </c>
      <c r="O1" s="251" t="s">
        <v>209</v>
      </c>
    </row>
    <row r="2" spans="1:15" ht="16.95" hidden="1" customHeight="1">
      <c r="A2" s="9">
        <v>1</v>
      </c>
      <c r="B2" s="11" t="s">
        <v>5</v>
      </c>
      <c r="C2" s="13">
        <f>SUMIFS($H$18:$H$117,$C$18:$C$117,B2)</f>
        <v>0</v>
      </c>
      <c r="D2" s="13">
        <f>SUMIFS($I$18:$I$117,$C$18:$C$117,B2)</f>
        <v>0</v>
      </c>
      <c r="E2" s="13">
        <f>SUMIFS($J$18:$J$117,$C$18:$C$117,B2)</f>
        <v>0</v>
      </c>
      <c r="F2" s="9" t="str">
        <f>IF('Dane Wnioskodawcy'!E32="","",IF(H2=$B$11,"",'Dane Wnioskodawcy'!D32))</f>
        <v/>
      </c>
      <c r="G2" s="32" t="str">
        <f>IF('Dane Wnioskodawcy'!E10="","",'Dane Wnioskodawcy'!E10)</f>
        <v/>
      </c>
      <c r="H2" s="9" t="str">
        <f>IF('Dane Wnioskodawcy'!K10="","",'Dane Wnioskodawcy'!K10)</f>
        <v/>
      </c>
      <c r="I2" s="223" t="str">
        <f>IF('Dane Wnioskodawcy'!G42="","",'Dane Wnioskodawcy'!G42)</f>
        <v>Pomoc publiczna</v>
      </c>
      <c r="J2" s="174">
        <f>IF(I2=$B$8,'Dane Wnioskodawcy'!J42,IF(I2=$B$9,'Dane Wnioskodawcy'!K42,'Dane Wnioskodawcy'!L42))</f>
        <v>0</v>
      </c>
      <c r="K2" s="32" t="str">
        <f>'Dane Wnioskodawcy'!L10</f>
        <v/>
      </c>
      <c r="L2" s="252" t="str">
        <f t="shared" ref="L2:L7" si="0">IF(K2=$K$9,F2,"")</f>
        <v/>
      </c>
      <c r="M2" s="253">
        <f t="shared" ref="M2:M7" si="1">SUMIFS($H$18:$H$117,$D$18:$D$117,L2)</f>
        <v>0</v>
      </c>
      <c r="N2" s="254">
        <f t="shared" ref="N2:N7" si="2">SUMIFS($I$18:$I$117,$D$18:$D$117,L2)</f>
        <v>0</v>
      </c>
      <c r="O2" s="252">
        <f t="shared" ref="O2:O7" si="3">SUMIFS($J$18:$J$117,$D$18:$D$117,L2)</f>
        <v>0</v>
      </c>
    </row>
    <row r="3" spans="1:15" ht="16.95" hidden="1" customHeight="1">
      <c r="A3" s="9">
        <v>2</v>
      </c>
      <c r="B3" s="11" t="s">
        <v>0</v>
      </c>
      <c r="C3" s="13">
        <f>SUMIFS($H$18:$H$117,$C$18:$C$117,B3)</f>
        <v>0</v>
      </c>
      <c r="D3" s="13">
        <f>SUMIFS($I$18:$I$117,$C$18:$C$117,B3)</f>
        <v>0</v>
      </c>
      <c r="E3" s="13">
        <f>SUMIFS($J$18:$J$117,$C$18:$C$117,B3)</f>
        <v>0</v>
      </c>
      <c r="F3" s="9" t="str">
        <f>IF('Dane Wnioskodawcy'!E33="","",IF(H3=$B$11,"",'Dane Wnioskodawcy'!D33))</f>
        <v/>
      </c>
      <c r="G3" s="32" t="str">
        <f>IF('Dane Wnioskodawcy'!E11="","",'Dane Wnioskodawcy'!E11)</f>
        <v/>
      </c>
      <c r="H3" s="9" t="str">
        <f>IF('Dane Wnioskodawcy'!K11="","",'Dane Wnioskodawcy'!K11)</f>
        <v/>
      </c>
      <c r="I3" s="223" t="str">
        <f>IF('Dane Wnioskodawcy'!G43="","",'Dane Wnioskodawcy'!G43)</f>
        <v/>
      </c>
      <c r="J3" s="174">
        <f>IF(I3=$B$9,'Dane Wnioskodawcy'!K43,'Dane Wnioskodawcy'!L43)</f>
        <v>0</v>
      </c>
      <c r="K3" s="32" t="str">
        <f>'Dane Wnioskodawcy'!L11</f>
        <v/>
      </c>
      <c r="L3" s="252" t="str">
        <f t="shared" si="0"/>
        <v/>
      </c>
      <c r="M3" s="253">
        <f t="shared" si="1"/>
        <v>0</v>
      </c>
      <c r="N3" s="254">
        <f t="shared" si="2"/>
        <v>0</v>
      </c>
      <c r="O3" s="252">
        <f t="shared" si="3"/>
        <v>0</v>
      </c>
    </row>
    <row r="4" spans="1:15" ht="16.95" hidden="1" customHeight="1">
      <c r="B4" s="11"/>
      <c r="F4" s="9" t="str">
        <f>IF('Dane Wnioskodawcy'!E34="","",IF(H4=$B$11,"",'Dane Wnioskodawcy'!D34))</f>
        <v/>
      </c>
      <c r="G4" s="32" t="str">
        <f>IF('Dane Wnioskodawcy'!E12="","",'Dane Wnioskodawcy'!E12)</f>
        <v/>
      </c>
      <c r="H4" s="9" t="str">
        <f>IF('Dane Wnioskodawcy'!K12="","",'Dane Wnioskodawcy'!K12)</f>
        <v/>
      </c>
      <c r="I4" s="223" t="str">
        <f>IF('Dane Wnioskodawcy'!G44="","",'Dane Wnioskodawcy'!G44)</f>
        <v/>
      </c>
      <c r="J4" s="174">
        <f>IF(I4=$B$9,'Dane Wnioskodawcy'!K44,'Dane Wnioskodawcy'!L44)</f>
        <v>0</v>
      </c>
      <c r="K4" s="32" t="str">
        <f>'Dane Wnioskodawcy'!L12</f>
        <v/>
      </c>
      <c r="L4" s="252" t="str">
        <f t="shared" si="0"/>
        <v/>
      </c>
      <c r="M4" s="253">
        <f t="shared" si="1"/>
        <v>0</v>
      </c>
      <c r="N4" s="254">
        <f t="shared" si="2"/>
        <v>0</v>
      </c>
      <c r="O4" s="252">
        <f t="shared" si="3"/>
        <v>0</v>
      </c>
    </row>
    <row r="5" spans="1:15" ht="16.95" hidden="1" customHeight="1">
      <c r="B5" s="11"/>
      <c r="F5" s="9" t="str">
        <f>IF('Dane Wnioskodawcy'!E35="","",IF(H5=$B$11,"",'Dane Wnioskodawcy'!D35))</f>
        <v/>
      </c>
      <c r="G5" s="32" t="str">
        <f>IF('Dane Wnioskodawcy'!E13="","",'Dane Wnioskodawcy'!E13)</f>
        <v/>
      </c>
      <c r="H5" s="9" t="str">
        <f>IF('Dane Wnioskodawcy'!K13="","",'Dane Wnioskodawcy'!K13)</f>
        <v/>
      </c>
      <c r="I5" s="223" t="str">
        <f>IF('Dane Wnioskodawcy'!G45="","",'Dane Wnioskodawcy'!G45)</f>
        <v/>
      </c>
      <c r="J5" s="174">
        <f>IF(I5=$B$9,'Dane Wnioskodawcy'!K45,'Dane Wnioskodawcy'!L45)</f>
        <v>0</v>
      </c>
      <c r="K5" s="32" t="str">
        <f>'Dane Wnioskodawcy'!L13</f>
        <v/>
      </c>
      <c r="L5" s="252" t="str">
        <f t="shared" si="0"/>
        <v/>
      </c>
      <c r="M5" s="253">
        <f t="shared" si="1"/>
        <v>0</v>
      </c>
      <c r="N5" s="254">
        <f t="shared" si="2"/>
        <v>0</v>
      </c>
      <c r="O5" s="252">
        <f t="shared" si="3"/>
        <v>0</v>
      </c>
    </row>
    <row r="6" spans="1:15" ht="16.95" hidden="1" customHeight="1">
      <c r="B6" s="11"/>
      <c r="C6" s="216">
        <f>SUM(C2:C5)</f>
        <v>0</v>
      </c>
      <c r="D6" s="216">
        <f>SUM(D2:D5)</f>
        <v>0</v>
      </c>
      <c r="E6" s="216">
        <f>SUM(E2:E5)</f>
        <v>0</v>
      </c>
      <c r="F6" s="9" t="str">
        <f>IF('Dane Wnioskodawcy'!E36="","",IF(H6=$B$11,"",'Dane Wnioskodawcy'!D36))</f>
        <v/>
      </c>
      <c r="G6" s="32" t="str">
        <f>IF('Dane Wnioskodawcy'!E14="","",'Dane Wnioskodawcy'!E14)</f>
        <v/>
      </c>
      <c r="H6" s="9" t="str">
        <f>IF('Dane Wnioskodawcy'!K14="","",'Dane Wnioskodawcy'!K14)</f>
        <v/>
      </c>
      <c r="I6" s="223" t="str">
        <f>IF('Dane Wnioskodawcy'!G46="","",'Dane Wnioskodawcy'!G46)</f>
        <v/>
      </c>
      <c r="J6" s="174">
        <f>IF(I6=$B$9,'Dane Wnioskodawcy'!K46,'Dane Wnioskodawcy'!L46)</f>
        <v>0</v>
      </c>
      <c r="K6" s="32" t="str">
        <f>'Dane Wnioskodawcy'!L14</f>
        <v/>
      </c>
      <c r="L6" s="252" t="str">
        <f t="shared" si="0"/>
        <v/>
      </c>
      <c r="M6" s="253">
        <f t="shared" si="1"/>
        <v>0</v>
      </c>
      <c r="N6" s="254">
        <f t="shared" si="2"/>
        <v>0</v>
      </c>
      <c r="O6" s="252">
        <f t="shared" si="3"/>
        <v>0</v>
      </c>
    </row>
    <row r="7" spans="1:15" ht="16.95" hidden="1" customHeight="1">
      <c r="B7" s="11"/>
      <c r="C7" s="36" t="b">
        <f>C6=H17</f>
        <v>1</v>
      </c>
      <c r="D7" s="36" t="b">
        <f>D6=I17</f>
        <v>1</v>
      </c>
      <c r="E7" s="36" t="b">
        <f>E6=J17</f>
        <v>1</v>
      </c>
      <c r="F7" s="9" t="str">
        <f>IF('Dane Wnioskodawcy'!E37="","",IF(H7=$B$11,"",'Dane Wnioskodawcy'!D37))</f>
        <v/>
      </c>
      <c r="G7" s="32" t="str">
        <f>IF('Dane Wnioskodawcy'!E15="","",'Dane Wnioskodawcy'!E15)</f>
        <v/>
      </c>
      <c r="H7" s="9" t="str">
        <f>IF('Dane Wnioskodawcy'!K15="","",'Dane Wnioskodawcy'!K15)</f>
        <v/>
      </c>
      <c r="I7" s="223" t="str">
        <f>IF('Dane Wnioskodawcy'!G47="","",'Dane Wnioskodawcy'!G47)</f>
        <v/>
      </c>
      <c r="J7" s="174">
        <f>IF(I7=$B$9,'Dane Wnioskodawcy'!K47,'Dane Wnioskodawcy'!L47)</f>
        <v>0</v>
      </c>
      <c r="K7" s="32" t="str">
        <f>'Dane Wnioskodawcy'!L15</f>
        <v/>
      </c>
      <c r="L7" s="252" t="str">
        <f t="shared" si="0"/>
        <v/>
      </c>
      <c r="M7" s="253">
        <f t="shared" si="1"/>
        <v>0</v>
      </c>
      <c r="N7" s="254">
        <f t="shared" si="2"/>
        <v>0</v>
      </c>
      <c r="O7" s="252">
        <f t="shared" si="3"/>
        <v>0</v>
      </c>
    </row>
    <row r="8" spans="1:15" ht="16.95" hidden="1" customHeight="1">
      <c r="B8" s="11" t="s">
        <v>26</v>
      </c>
      <c r="H8" s="12"/>
      <c r="J8" s="11"/>
      <c r="K8" s="14"/>
      <c r="L8" s="14"/>
      <c r="M8" s="32">
        <f>SUM(M2:M7)</f>
        <v>0</v>
      </c>
      <c r="N8" s="32">
        <f>SUM(N2:N7)</f>
        <v>0</v>
      </c>
      <c r="O8" s="32">
        <f>SUM(O2:O7)</f>
        <v>0</v>
      </c>
    </row>
    <row r="9" spans="1:15" ht="16.95" hidden="1" customHeight="1">
      <c r="B9" s="11" t="s">
        <v>27</v>
      </c>
      <c r="H9" s="11"/>
      <c r="K9" s="9" t="s">
        <v>130</v>
      </c>
    </row>
    <row r="10" spans="1:15" ht="16.95" hidden="1" customHeight="1">
      <c r="B10" s="11" t="s">
        <v>121</v>
      </c>
      <c r="C10" s="12"/>
      <c r="D10" s="12"/>
      <c r="E10" s="12"/>
      <c r="F10" s="12"/>
      <c r="G10" s="12"/>
      <c r="H10" s="11"/>
    </row>
    <row r="11" spans="1:15" ht="16.95" hidden="1" customHeight="1">
      <c r="B11" s="17" t="s">
        <v>89</v>
      </c>
      <c r="C11" s="17"/>
      <c r="D11" s="17"/>
      <c r="E11" s="17"/>
      <c r="F11" s="17"/>
      <c r="G11" s="17"/>
      <c r="H11" s="17"/>
      <c r="I11" s="17"/>
    </row>
    <row r="12" spans="1:15" ht="16.95" hidden="1" customHeight="1"/>
    <row r="13" spans="1:15" ht="16.95" hidden="1" customHeight="1"/>
    <row r="14" spans="1:15" ht="39" customHeight="1">
      <c r="A14" s="18" t="s">
        <v>186</v>
      </c>
    </row>
    <row r="15" spans="1:15">
      <c r="H15" s="35"/>
      <c r="I15" s="35"/>
      <c r="J15" s="35"/>
      <c r="K15" s="19"/>
    </row>
    <row r="16" spans="1:15" s="26" customFormat="1" ht="46.2" customHeight="1">
      <c r="A16" s="20" t="s">
        <v>45</v>
      </c>
      <c r="B16" s="21" t="s">
        <v>7</v>
      </c>
      <c r="C16" s="22" t="s">
        <v>47</v>
      </c>
      <c r="D16" s="22" t="s">
        <v>109</v>
      </c>
      <c r="E16" s="22" t="s">
        <v>142</v>
      </c>
      <c r="F16" s="22" t="s">
        <v>182</v>
      </c>
      <c r="G16" s="22" t="s">
        <v>48</v>
      </c>
      <c r="H16" s="23" t="s">
        <v>17</v>
      </c>
      <c r="I16" s="51" t="s">
        <v>107</v>
      </c>
      <c r="J16" s="23" t="s">
        <v>6</v>
      </c>
      <c r="K16" s="21" t="s">
        <v>8</v>
      </c>
      <c r="L16" s="21" t="s">
        <v>9</v>
      </c>
      <c r="M16" s="24" t="s">
        <v>50</v>
      </c>
      <c r="N16" s="25" t="s">
        <v>39</v>
      </c>
    </row>
    <row r="17" spans="1:14" s="32" customFormat="1">
      <c r="A17" s="27"/>
      <c r="B17" s="28"/>
      <c r="C17" s="29"/>
      <c r="D17" s="53"/>
      <c r="E17" s="53" t="str">
        <f>IF(Tabela1345[[#This Row],[Podmiot ponoszący wydatki]]="","",VLOOKUP(Tabela1345[[#This Row],[Podmiot ponoszący wydatki]],$G$2:$I$7,2,0))</f>
        <v/>
      </c>
      <c r="F17" s="53" t="str">
        <f>IF(Tabela1345[[#This Row],[Podmiot ponoszący wydatki]]="","",VLOOKUP(Tabela1345[[#This Row],[Podmiot ponoszący wydatki]],$G$2:$I$7,2,0))</f>
        <v/>
      </c>
      <c r="G17" s="53"/>
      <c r="H17" s="1">
        <f>SUM(H18:H121)</f>
        <v>0</v>
      </c>
      <c r="I17" s="1">
        <f>SUM(I18:I121)</f>
        <v>0</v>
      </c>
      <c r="J17" s="1">
        <f>SUM(J18:J121)</f>
        <v>0</v>
      </c>
      <c r="K17" s="28"/>
      <c r="L17" s="28"/>
      <c r="M17" s="30"/>
      <c r="N17" s="31"/>
    </row>
    <row r="18" spans="1:14">
      <c r="A18" s="33" t="s">
        <v>56</v>
      </c>
      <c r="B18" s="2"/>
      <c r="C18" s="7"/>
      <c r="D18" s="173"/>
      <c r="E18" s="222" t="str">
        <f>IF(Tabela1345[[#This Row],[Podmiot ponoszący wydatki]]="","",VLOOKUP(Tabela1345[[#This Row],[Podmiot ponoszący wydatki]],$F$2:$H$7,3,0))</f>
        <v/>
      </c>
      <c r="F18" s="8" t="str">
        <f>IF(Tabela1345[[#This Row],[Podmiot ponoszący wydatki]]="","",VLOOKUP(Tabela1345[[#This Row],[Podmiot ponoszący wydatki]],$F$2:$I$7,4,0))</f>
        <v/>
      </c>
      <c r="G18" s="8" t="str">
        <f>IF(Tabela1345[[#This Row],[Podmiot ponoszący wydatki]]="","",VLOOKUP(Tabela1345[[#This Row],[Podmiot ponoszący wydatki]],$F$2:$J$7,5,0))</f>
        <v/>
      </c>
      <c r="H18" s="6"/>
      <c r="I18" s="6"/>
      <c r="J18" s="3" t="str">
        <f>IF(Tabela1345[[#This Row],[Poziom dofinansowania]]="","",ROUND(Tabela1345[[#This Row],[Wydatki kwalifikowalne]]*Tabela1345[[#This Row],[Poziom dofinansowania]],2))</f>
        <v/>
      </c>
      <c r="K18" s="4"/>
      <c r="L18" s="4"/>
      <c r="M18" s="5"/>
      <c r="N18" s="4"/>
    </row>
    <row r="19" spans="1:14">
      <c r="A19" s="33" t="s">
        <v>57</v>
      </c>
      <c r="B19" s="2"/>
      <c r="C19" s="7"/>
      <c r="D19" s="173"/>
      <c r="E19" s="222" t="str">
        <f>IF(Tabela1345[[#This Row],[Podmiot ponoszący wydatki]]="","",VLOOKUP(Tabela1345[[#This Row],[Podmiot ponoszący wydatki]],$F$2:$H$7,3,0))</f>
        <v/>
      </c>
      <c r="F19" s="8" t="str">
        <f>IF(Tabela1345[[#This Row],[Podmiot ponoszący wydatki]]="","",VLOOKUP(Tabela1345[[#This Row],[Podmiot ponoszący wydatki]],$F$2:$I$7,4,0))</f>
        <v/>
      </c>
      <c r="G19" s="8" t="str">
        <f>IF(Tabela1345[[#This Row],[Podmiot ponoszący wydatki]]="","",VLOOKUP(Tabela1345[[#This Row],[Podmiot ponoszący wydatki]],$F$2:$J$7,5,0))</f>
        <v/>
      </c>
      <c r="H19" s="6"/>
      <c r="I19" s="6"/>
      <c r="J19" s="3" t="str">
        <f>IF(Tabela1345[[#This Row],[Poziom dofinansowania]]="","",ROUND(Tabela1345[[#This Row],[Wydatki kwalifikowalne]]*Tabela1345[[#This Row],[Poziom dofinansowania]],2))</f>
        <v/>
      </c>
      <c r="K19" s="4"/>
      <c r="L19" s="4"/>
      <c r="M19" s="5"/>
      <c r="N19" s="4"/>
    </row>
    <row r="20" spans="1:14">
      <c r="A20" s="33" t="s">
        <v>58</v>
      </c>
      <c r="B20" s="2"/>
      <c r="C20" s="7"/>
      <c r="D20" s="173"/>
      <c r="E20" s="222" t="str">
        <f>IF(Tabela1345[[#This Row],[Podmiot ponoszący wydatki]]="","",VLOOKUP(Tabela1345[[#This Row],[Podmiot ponoszący wydatki]],$F$2:$H$7,3,0))</f>
        <v/>
      </c>
      <c r="F20" s="8" t="str">
        <f>IF(Tabela1345[[#This Row],[Podmiot ponoszący wydatki]]="","",VLOOKUP(Tabela1345[[#This Row],[Podmiot ponoszący wydatki]],$F$2:$I$7,4,0))</f>
        <v/>
      </c>
      <c r="G20" s="8" t="str">
        <f>IF(Tabela1345[[#This Row],[Podmiot ponoszący wydatki]]="","",VLOOKUP(Tabela1345[[#This Row],[Podmiot ponoszący wydatki]],$F$2:$J$7,5,0))</f>
        <v/>
      </c>
      <c r="H20" s="6"/>
      <c r="I20" s="6"/>
      <c r="J20" s="3" t="str">
        <f>IF(Tabela1345[[#This Row],[Poziom dofinansowania]]="","",ROUND(Tabela1345[[#This Row],[Wydatki kwalifikowalne]]*Tabela1345[[#This Row],[Poziom dofinansowania]],2))</f>
        <v/>
      </c>
      <c r="K20" s="4"/>
      <c r="L20" s="4"/>
      <c r="M20" s="5"/>
      <c r="N20" s="4"/>
    </row>
    <row r="21" spans="1:14">
      <c r="A21" s="33" t="s">
        <v>59</v>
      </c>
      <c r="B21" s="2"/>
      <c r="C21" s="7"/>
      <c r="D21" s="173"/>
      <c r="E21" s="222" t="str">
        <f>IF(Tabela1345[[#This Row],[Podmiot ponoszący wydatki]]="","",VLOOKUP(Tabela1345[[#This Row],[Podmiot ponoszący wydatki]],$F$2:$H$7,3,0))</f>
        <v/>
      </c>
      <c r="F21" s="8" t="str">
        <f>IF(Tabela1345[[#This Row],[Podmiot ponoszący wydatki]]="","",VLOOKUP(Tabela1345[[#This Row],[Podmiot ponoszący wydatki]],$F$2:$I$7,4,0))</f>
        <v/>
      </c>
      <c r="G21" s="8" t="str">
        <f>IF(Tabela1345[[#This Row],[Podmiot ponoszący wydatki]]="","",VLOOKUP(Tabela1345[[#This Row],[Podmiot ponoszący wydatki]],$F$2:$J$7,5,0))</f>
        <v/>
      </c>
      <c r="H21" s="6"/>
      <c r="I21" s="6"/>
      <c r="J21" s="3" t="str">
        <f>IF(Tabela1345[[#This Row],[Poziom dofinansowania]]="","",ROUND(Tabela1345[[#This Row],[Wydatki kwalifikowalne]]*Tabela1345[[#This Row],[Poziom dofinansowania]],2))</f>
        <v/>
      </c>
      <c r="K21" s="4"/>
      <c r="L21" s="4"/>
      <c r="M21" s="5"/>
      <c r="N21" s="4"/>
    </row>
    <row r="22" spans="1:14">
      <c r="A22" s="33" t="s">
        <v>60</v>
      </c>
      <c r="B22" s="2"/>
      <c r="C22" s="7"/>
      <c r="D22" s="173"/>
      <c r="E22" s="222" t="str">
        <f>IF(Tabela1345[[#This Row],[Podmiot ponoszący wydatki]]="","",VLOOKUP(Tabela1345[[#This Row],[Podmiot ponoszący wydatki]],$F$2:$H$7,3,0))</f>
        <v/>
      </c>
      <c r="F22" s="8" t="str">
        <f>IF(Tabela1345[[#This Row],[Podmiot ponoszący wydatki]]="","",VLOOKUP(Tabela1345[[#This Row],[Podmiot ponoszący wydatki]],$F$2:$I$7,4,0))</f>
        <v/>
      </c>
      <c r="G22" s="8" t="str">
        <f>IF(Tabela1345[[#This Row],[Podmiot ponoszący wydatki]]="","",VLOOKUP(Tabela1345[[#This Row],[Podmiot ponoszący wydatki]],$F$2:$J$7,5,0))</f>
        <v/>
      </c>
      <c r="H22" s="6"/>
      <c r="I22" s="6"/>
      <c r="J22" s="3" t="str">
        <f>IF(Tabela1345[[#This Row],[Poziom dofinansowania]]="","",ROUND(Tabela1345[[#This Row],[Wydatki kwalifikowalne]]*Tabela1345[[#This Row],[Poziom dofinansowania]],2))</f>
        <v/>
      </c>
      <c r="K22" s="4"/>
      <c r="L22" s="4"/>
      <c r="M22" s="5"/>
      <c r="N22" s="4"/>
    </row>
    <row r="23" spans="1:14">
      <c r="A23" s="33" t="s">
        <v>61</v>
      </c>
      <c r="B23" s="2"/>
      <c r="C23" s="7"/>
      <c r="D23" s="173"/>
      <c r="E23" s="222" t="str">
        <f>IF(Tabela1345[[#This Row],[Podmiot ponoszący wydatki]]="","",VLOOKUP(Tabela1345[[#This Row],[Podmiot ponoszący wydatki]],$F$2:$H$7,3,0))</f>
        <v/>
      </c>
      <c r="F23" s="8" t="str">
        <f>IF(Tabela1345[[#This Row],[Podmiot ponoszący wydatki]]="","",VLOOKUP(Tabela1345[[#This Row],[Podmiot ponoszący wydatki]],$F$2:$I$7,4,0))</f>
        <v/>
      </c>
      <c r="G23" s="8" t="str">
        <f>IF(Tabela1345[[#This Row],[Podmiot ponoszący wydatki]]="","",VLOOKUP(Tabela1345[[#This Row],[Podmiot ponoszący wydatki]],$F$2:$J$7,5,0))</f>
        <v/>
      </c>
      <c r="H23" s="6"/>
      <c r="I23" s="6"/>
      <c r="J23" s="3" t="str">
        <f>IF(Tabela1345[[#This Row],[Poziom dofinansowania]]="","",ROUND(Tabela1345[[#This Row],[Wydatki kwalifikowalne]]*Tabela1345[[#This Row],[Poziom dofinansowania]],2))</f>
        <v/>
      </c>
      <c r="K23" s="4"/>
      <c r="L23" s="4"/>
      <c r="M23" s="5"/>
      <c r="N23" s="4"/>
    </row>
    <row r="24" spans="1:14">
      <c r="A24" s="33" t="s">
        <v>62</v>
      </c>
      <c r="B24" s="2"/>
      <c r="C24" s="7"/>
      <c r="D24" s="173"/>
      <c r="E24" s="222" t="str">
        <f>IF(Tabela1345[[#This Row],[Podmiot ponoszący wydatki]]="","",VLOOKUP(Tabela1345[[#This Row],[Podmiot ponoszący wydatki]],$F$2:$H$7,3,0))</f>
        <v/>
      </c>
      <c r="F24" s="8" t="str">
        <f>IF(Tabela1345[[#This Row],[Podmiot ponoszący wydatki]]="","",VLOOKUP(Tabela1345[[#This Row],[Podmiot ponoszący wydatki]],$F$2:$I$7,4,0))</f>
        <v/>
      </c>
      <c r="G24" s="8" t="str">
        <f>IF(Tabela1345[[#This Row],[Podmiot ponoszący wydatki]]="","",VLOOKUP(Tabela1345[[#This Row],[Podmiot ponoszący wydatki]],$F$2:$J$7,5,0))</f>
        <v/>
      </c>
      <c r="H24" s="6"/>
      <c r="I24" s="6"/>
      <c r="J24" s="3" t="str">
        <f>IF(Tabela1345[[#This Row],[Poziom dofinansowania]]="","",ROUND(Tabela1345[[#This Row],[Wydatki kwalifikowalne]]*Tabela1345[[#This Row],[Poziom dofinansowania]],2))</f>
        <v/>
      </c>
      <c r="K24" s="4"/>
      <c r="L24" s="4"/>
      <c r="M24" s="5"/>
      <c r="N24" s="4"/>
    </row>
    <row r="25" spans="1:14">
      <c r="A25" s="33" t="s">
        <v>63</v>
      </c>
      <c r="B25" s="2"/>
      <c r="C25" s="7"/>
      <c r="D25" s="173"/>
      <c r="E25" s="222" t="str">
        <f>IF(Tabela1345[[#This Row],[Podmiot ponoszący wydatki]]="","",VLOOKUP(Tabela1345[[#This Row],[Podmiot ponoszący wydatki]],$F$2:$H$7,3,0))</f>
        <v/>
      </c>
      <c r="F25" s="8" t="str">
        <f>IF(Tabela1345[[#This Row],[Podmiot ponoszący wydatki]]="","",VLOOKUP(Tabela1345[[#This Row],[Podmiot ponoszący wydatki]],$F$2:$I$7,4,0))</f>
        <v/>
      </c>
      <c r="G25" s="8" t="str">
        <f>IF(Tabela1345[[#This Row],[Podmiot ponoszący wydatki]]="","",VLOOKUP(Tabela1345[[#This Row],[Podmiot ponoszący wydatki]],$F$2:$J$7,5,0))</f>
        <v/>
      </c>
      <c r="H25" s="6"/>
      <c r="I25" s="6"/>
      <c r="J25" s="3" t="str">
        <f>IF(Tabela1345[[#This Row],[Poziom dofinansowania]]="","",ROUND(Tabela1345[[#This Row],[Wydatki kwalifikowalne]]*Tabela1345[[#This Row],[Poziom dofinansowania]],2))</f>
        <v/>
      </c>
      <c r="K25" s="4"/>
      <c r="L25" s="4"/>
      <c r="M25" s="5"/>
      <c r="N25" s="4"/>
    </row>
    <row r="26" spans="1:14">
      <c r="A26" s="33" t="s">
        <v>64</v>
      </c>
      <c r="B26" s="2"/>
      <c r="C26" s="7"/>
      <c r="D26" s="173"/>
      <c r="E26" s="222" t="str">
        <f>IF(Tabela1345[[#This Row],[Podmiot ponoszący wydatki]]="","",VLOOKUP(Tabela1345[[#This Row],[Podmiot ponoszący wydatki]],$F$2:$H$7,3,0))</f>
        <v/>
      </c>
      <c r="F26" s="8" t="str">
        <f>IF(Tabela1345[[#This Row],[Podmiot ponoszący wydatki]]="","",VLOOKUP(Tabela1345[[#This Row],[Podmiot ponoszący wydatki]],$F$2:$I$7,4,0))</f>
        <v/>
      </c>
      <c r="G26" s="8" t="str">
        <f>IF(Tabela1345[[#This Row],[Podmiot ponoszący wydatki]]="","",VLOOKUP(Tabela1345[[#This Row],[Podmiot ponoszący wydatki]],$F$2:$J$7,5,0))</f>
        <v/>
      </c>
      <c r="H26" s="6"/>
      <c r="I26" s="6"/>
      <c r="J26" s="3" t="str">
        <f>IF(Tabela1345[[#This Row],[Poziom dofinansowania]]="","",ROUND(Tabela1345[[#This Row],[Wydatki kwalifikowalne]]*Tabela1345[[#This Row],[Poziom dofinansowania]],2))</f>
        <v/>
      </c>
      <c r="K26" s="4"/>
      <c r="L26" s="4"/>
      <c r="M26" s="5"/>
      <c r="N26" s="4"/>
    </row>
    <row r="27" spans="1:14">
      <c r="A27" s="33" t="s">
        <v>65</v>
      </c>
      <c r="B27" s="2"/>
      <c r="C27" s="7"/>
      <c r="D27" s="173"/>
      <c r="E27" s="222" t="str">
        <f>IF(Tabela1345[[#This Row],[Podmiot ponoszący wydatki]]="","",VLOOKUP(Tabela1345[[#This Row],[Podmiot ponoszący wydatki]],$F$2:$H$7,3,0))</f>
        <v/>
      </c>
      <c r="F27" s="8" t="str">
        <f>IF(Tabela1345[[#This Row],[Podmiot ponoszący wydatki]]="","",VLOOKUP(Tabela1345[[#This Row],[Podmiot ponoszący wydatki]],$F$2:$I$7,4,0))</f>
        <v/>
      </c>
      <c r="G27" s="8" t="str">
        <f>IF(Tabela1345[[#This Row],[Podmiot ponoszący wydatki]]="","",VLOOKUP(Tabela1345[[#This Row],[Podmiot ponoszący wydatki]],$F$2:$J$7,5,0))</f>
        <v/>
      </c>
      <c r="H27" s="6"/>
      <c r="I27" s="6"/>
      <c r="J27" s="3" t="str">
        <f>IF(Tabela1345[[#This Row],[Poziom dofinansowania]]="","",ROUND(Tabela1345[[#This Row],[Wydatki kwalifikowalne]]*Tabela1345[[#This Row],[Poziom dofinansowania]],2))</f>
        <v/>
      </c>
      <c r="K27" s="4"/>
      <c r="L27" s="4"/>
      <c r="M27" s="5"/>
      <c r="N27" s="4"/>
    </row>
    <row r="28" spans="1:14">
      <c r="A28" s="33" t="s">
        <v>66</v>
      </c>
      <c r="B28" s="2"/>
      <c r="C28" s="7"/>
      <c r="D28" s="173"/>
      <c r="E28" s="222" t="str">
        <f>IF(Tabela1345[[#This Row],[Podmiot ponoszący wydatki]]="","",VLOOKUP(Tabela1345[[#This Row],[Podmiot ponoszący wydatki]],$F$2:$H$7,3,0))</f>
        <v/>
      </c>
      <c r="F28" s="8" t="str">
        <f>IF(Tabela1345[[#This Row],[Podmiot ponoszący wydatki]]="","",VLOOKUP(Tabela1345[[#This Row],[Podmiot ponoszący wydatki]],$F$2:$I$7,4,0))</f>
        <v/>
      </c>
      <c r="G28" s="8" t="str">
        <f>IF(Tabela1345[[#This Row],[Podmiot ponoszący wydatki]]="","",VLOOKUP(Tabela1345[[#This Row],[Podmiot ponoszący wydatki]],$F$2:$J$7,5,0))</f>
        <v/>
      </c>
      <c r="H28" s="6"/>
      <c r="I28" s="6"/>
      <c r="J28" s="3" t="str">
        <f>IF(Tabela1345[[#This Row],[Poziom dofinansowania]]="","",ROUND(Tabela1345[[#This Row],[Wydatki kwalifikowalne]]*Tabela1345[[#This Row],[Poziom dofinansowania]],2))</f>
        <v/>
      </c>
      <c r="K28" s="4"/>
      <c r="L28" s="4"/>
      <c r="M28" s="5"/>
      <c r="N28" s="4"/>
    </row>
    <row r="29" spans="1:14">
      <c r="A29" s="33" t="s">
        <v>67</v>
      </c>
      <c r="B29" s="2"/>
      <c r="C29" s="7"/>
      <c r="D29" s="173"/>
      <c r="E29" s="222" t="str">
        <f>IF(Tabela1345[[#This Row],[Podmiot ponoszący wydatki]]="","",VLOOKUP(Tabela1345[[#This Row],[Podmiot ponoszący wydatki]],$F$2:$H$7,3,0))</f>
        <v/>
      </c>
      <c r="F29" s="8" t="str">
        <f>IF(Tabela1345[[#This Row],[Podmiot ponoszący wydatki]]="","",VLOOKUP(Tabela1345[[#This Row],[Podmiot ponoszący wydatki]],$F$2:$I$7,4,0))</f>
        <v/>
      </c>
      <c r="G29" s="8" t="str">
        <f>IF(Tabela1345[[#This Row],[Podmiot ponoszący wydatki]]="","",VLOOKUP(Tabela1345[[#This Row],[Podmiot ponoszący wydatki]],$F$2:$J$7,5,0))</f>
        <v/>
      </c>
      <c r="H29" s="6"/>
      <c r="I29" s="6"/>
      <c r="J29" s="3" t="str">
        <f>IF(Tabela1345[[#This Row],[Poziom dofinansowania]]="","",ROUND(Tabela1345[[#This Row],[Wydatki kwalifikowalne]]*Tabela1345[[#This Row],[Poziom dofinansowania]],2))</f>
        <v/>
      </c>
      <c r="K29" s="4"/>
      <c r="L29" s="4"/>
      <c r="M29" s="5"/>
      <c r="N29" s="4"/>
    </row>
    <row r="30" spans="1:14">
      <c r="A30" s="33" t="s">
        <v>68</v>
      </c>
      <c r="B30" s="2"/>
      <c r="C30" s="7"/>
      <c r="D30" s="173"/>
      <c r="E30" s="222" t="str">
        <f>IF(Tabela1345[[#This Row],[Podmiot ponoszący wydatki]]="","",VLOOKUP(Tabela1345[[#This Row],[Podmiot ponoszący wydatki]],$F$2:$H$7,3,0))</f>
        <v/>
      </c>
      <c r="F30" s="8" t="str">
        <f>IF(Tabela1345[[#This Row],[Podmiot ponoszący wydatki]]="","",VLOOKUP(Tabela1345[[#This Row],[Podmiot ponoszący wydatki]],$F$2:$I$7,4,0))</f>
        <v/>
      </c>
      <c r="G30" s="8" t="str">
        <f>IF(Tabela1345[[#This Row],[Podmiot ponoszący wydatki]]="","",VLOOKUP(Tabela1345[[#This Row],[Podmiot ponoszący wydatki]],$F$2:$J$7,5,0))</f>
        <v/>
      </c>
      <c r="H30" s="6"/>
      <c r="I30" s="6"/>
      <c r="J30" s="3" t="str">
        <f>IF(Tabela1345[[#This Row],[Poziom dofinansowania]]="","",ROUND(Tabela1345[[#This Row],[Wydatki kwalifikowalne]]*Tabela1345[[#This Row],[Poziom dofinansowania]],2))</f>
        <v/>
      </c>
      <c r="K30" s="4"/>
      <c r="L30" s="4"/>
      <c r="M30" s="5"/>
      <c r="N30" s="4"/>
    </row>
    <row r="31" spans="1:14">
      <c r="A31" s="33" t="s">
        <v>69</v>
      </c>
      <c r="B31" s="2"/>
      <c r="C31" s="7"/>
      <c r="D31" s="173"/>
      <c r="E31" s="222" t="str">
        <f>IF(Tabela1345[[#This Row],[Podmiot ponoszący wydatki]]="","",VLOOKUP(Tabela1345[[#This Row],[Podmiot ponoszący wydatki]],$F$2:$H$7,3,0))</f>
        <v/>
      </c>
      <c r="F31" s="8" t="str">
        <f>IF(Tabela1345[[#This Row],[Podmiot ponoszący wydatki]]="","",VLOOKUP(Tabela1345[[#This Row],[Podmiot ponoszący wydatki]],$F$2:$I$7,4,0))</f>
        <v/>
      </c>
      <c r="G31" s="8" t="str">
        <f>IF(Tabela1345[[#This Row],[Podmiot ponoszący wydatki]]="","",VLOOKUP(Tabela1345[[#This Row],[Podmiot ponoszący wydatki]],$F$2:$J$7,5,0))</f>
        <v/>
      </c>
      <c r="H31" s="6"/>
      <c r="I31" s="6"/>
      <c r="J31" s="3" t="str">
        <f>IF(Tabela1345[[#This Row],[Poziom dofinansowania]]="","",ROUND(Tabela1345[[#This Row],[Wydatki kwalifikowalne]]*Tabela1345[[#This Row],[Poziom dofinansowania]],2))</f>
        <v/>
      </c>
      <c r="K31" s="4"/>
      <c r="L31" s="4"/>
      <c r="M31" s="5"/>
      <c r="N31" s="4"/>
    </row>
    <row r="32" spans="1:14">
      <c r="A32" s="33" t="s">
        <v>70</v>
      </c>
      <c r="B32" s="2"/>
      <c r="C32" s="7"/>
      <c r="D32" s="173"/>
      <c r="E32" s="222" t="str">
        <f>IF(Tabela1345[[#This Row],[Podmiot ponoszący wydatki]]="","",VLOOKUP(Tabela1345[[#This Row],[Podmiot ponoszący wydatki]],$F$2:$H$7,3,0))</f>
        <v/>
      </c>
      <c r="F32" s="8" t="str">
        <f>IF(Tabela1345[[#This Row],[Podmiot ponoszący wydatki]]="","",VLOOKUP(Tabela1345[[#This Row],[Podmiot ponoszący wydatki]],$F$2:$I$7,4,0))</f>
        <v/>
      </c>
      <c r="G32" s="8" t="str">
        <f>IF(Tabela1345[[#This Row],[Podmiot ponoszący wydatki]]="","",VLOOKUP(Tabela1345[[#This Row],[Podmiot ponoszący wydatki]],$F$2:$J$7,5,0))</f>
        <v/>
      </c>
      <c r="H32" s="6"/>
      <c r="I32" s="6"/>
      <c r="J32" s="3" t="str">
        <f>IF(Tabela1345[[#This Row],[Poziom dofinansowania]]="","",ROUND(Tabela1345[[#This Row],[Wydatki kwalifikowalne]]*Tabela1345[[#This Row],[Poziom dofinansowania]],2))</f>
        <v/>
      </c>
      <c r="K32" s="4"/>
      <c r="L32" s="4"/>
      <c r="M32" s="5"/>
      <c r="N32" s="4"/>
    </row>
    <row r="33" spans="1:14">
      <c r="A33" s="33" t="s">
        <v>71</v>
      </c>
      <c r="B33" s="2"/>
      <c r="C33" s="7"/>
      <c r="D33" s="173"/>
      <c r="E33" s="222" t="str">
        <f>IF(Tabela1345[[#This Row],[Podmiot ponoszący wydatki]]="","",VLOOKUP(Tabela1345[[#This Row],[Podmiot ponoszący wydatki]],$F$2:$H$7,3,0))</f>
        <v/>
      </c>
      <c r="F33" s="8" t="str">
        <f>IF(Tabela1345[[#This Row],[Podmiot ponoszący wydatki]]="","",VLOOKUP(Tabela1345[[#This Row],[Podmiot ponoszący wydatki]],$F$2:$I$7,4,0))</f>
        <v/>
      </c>
      <c r="G33" s="8" t="str">
        <f>IF(Tabela1345[[#This Row],[Podmiot ponoszący wydatki]]="","",VLOOKUP(Tabela1345[[#This Row],[Podmiot ponoszący wydatki]],$F$2:$J$7,5,0))</f>
        <v/>
      </c>
      <c r="H33" s="6"/>
      <c r="I33" s="6"/>
      <c r="J33" s="3" t="str">
        <f>IF(Tabela1345[[#This Row],[Poziom dofinansowania]]="","",ROUND(Tabela1345[[#This Row],[Wydatki kwalifikowalne]]*Tabela1345[[#This Row],[Poziom dofinansowania]],2))</f>
        <v/>
      </c>
      <c r="K33" s="4"/>
      <c r="L33" s="4"/>
      <c r="M33" s="5"/>
      <c r="N33" s="4"/>
    </row>
    <row r="34" spans="1:14">
      <c r="A34" s="33" t="s">
        <v>72</v>
      </c>
      <c r="B34" s="2"/>
      <c r="C34" s="7"/>
      <c r="D34" s="173"/>
      <c r="E34" s="222" t="str">
        <f>IF(Tabela1345[[#This Row],[Podmiot ponoszący wydatki]]="","",VLOOKUP(Tabela1345[[#This Row],[Podmiot ponoszący wydatki]],$F$2:$H$7,3,0))</f>
        <v/>
      </c>
      <c r="F34" s="8" t="str">
        <f>IF(Tabela1345[[#This Row],[Podmiot ponoszący wydatki]]="","",VLOOKUP(Tabela1345[[#This Row],[Podmiot ponoszący wydatki]],$F$2:$I$7,4,0))</f>
        <v/>
      </c>
      <c r="G34" s="8" t="str">
        <f>IF(Tabela1345[[#This Row],[Podmiot ponoszący wydatki]]="","",VLOOKUP(Tabela1345[[#This Row],[Podmiot ponoszący wydatki]],$F$2:$J$7,5,0))</f>
        <v/>
      </c>
      <c r="H34" s="6"/>
      <c r="I34" s="6"/>
      <c r="J34" s="3" t="str">
        <f>IF(Tabela1345[[#This Row],[Poziom dofinansowania]]="","",ROUND(Tabela1345[[#This Row],[Wydatki kwalifikowalne]]*Tabela1345[[#This Row],[Poziom dofinansowania]],2))</f>
        <v/>
      </c>
      <c r="K34" s="4"/>
      <c r="L34" s="4"/>
      <c r="M34" s="5"/>
      <c r="N34" s="4"/>
    </row>
    <row r="35" spans="1:14">
      <c r="A35" s="33" t="s">
        <v>73</v>
      </c>
      <c r="B35" s="2"/>
      <c r="C35" s="7"/>
      <c r="D35" s="173"/>
      <c r="E35" s="222" t="str">
        <f>IF(Tabela1345[[#This Row],[Podmiot ponoszący wydatki]]="","",VLOOKUP(Tabela1345[[#This Row],[Podmiot ponoszący wydatki]],$F$2:$H$7,3,0))</f>
        <v/>
      </c>
      <c r="F35" s="8" t="str">
        <f>IF(Tabela1345[[#This Row],[Podmiot ponoszący wydatki]]="","",VLOOKUP(Tabela1345[[#This Row],[Podmiot ponoszący wydatki]],$F$2:$I$7,4,0))</f>
        <v/>
      </c>
      <c r="G35" s="8" t="str">
        <f>IF(Tabela1345[[#This Row],[Podmiot ponoszący wydatki]]="","",VLOOKUP(Tabela1345[[#This Row],[Podmiot ponoszący wydatki]],$F$2:$J$7,5,0))</f>
        <v/>
      </c>
      <c r="H35" s="6"/>
      <c r="I35" s="6"/>
      <c r="J35" s="3" t="str">
        <f>IF(Tabela1345[[#This Row],[Poziom dofinansowania]]="","",ROUND(Tabela1345[[#This Row],[Wydatki kwalifikowalne]]*Tabela1345[[#This Row],[Poziom dofinansowania]],2))</f>
        <v/>
      </c>
      <c r="K35" s="4"/>
      <c r="L35" s="4"/>
      <c r="M35" s="5"/>
      <c r="N35" s="4"/>
    </row>
    <row r="36" spans="1:14">
      <c r="A36" s="33" t="s">
        <v>74</v>
      </c>
      <c r="B36" s="2"/>
      <c r="C36" s="7"/>
      <c r="D36" s="173"/>
      <c r="E36" s="222" t="str">
        <f>IF(Tabela1345[[#This Row],[Podmiot ponoszący wydatki]]="","",VLOOKUP(Tabela1345[[#This Row],[Podmiot ponoszący wydatki]],$F$2:$H$7,3,0))</f>
        <v/>
      </c>
      <c r="F36" s="8" t="str">
        <f>IF(Tabela1345[[#This Row],[Podmiot ponoszący wydatki]]="","",VLOOKUP(Tabela1345[[#This Row],[Podmiot ponoszący wydatki]],$F$2:$I$7,4,0))</f>
        <v/>
      </c>
      <c r="G36" s="8" t="str">
        <f>IF(Tabela1345[[#This Row],[Podmiot ponoszący wydatki]]="","",VLOOKUP(Tabela1345[[#This Row],[Podmiot ponoszący wydatki]],$F$2:$J$7,5,0))</f>
        <v/>
      </c>
      <c r="H36" s="6"/>
      <c r="I36" s="6"/>
      <c r="J36" s="3" t="str">
        <f>IF(Tabela1345[[#This Row],[Poziom dofinansowania]]="","",ROUND(Tabela1345[[#This Row],[Wydatki kwalifikowalne]]*Tabela1345[[#This Row],[Poziom dofinansowania]],2))</f>
        <v/>
      </c>
      <c r="K36" s="4"/>
      <c r="L36" s="4"/>
      <c r="M36" s="5"/>
      <c r="N36" s="4"/>
    </row>
    <row r="37" spans="1:14">
      <c r="A37" s="33" t="s">
        <v>75</v>
      </c>
      <c r="B37" s="2"/>
      <c r="C37" s="7"/>
      <c r="D37" s="173"/>
      <c r="E37" s="222" t="str">
        <f>IF(Tabela1345[[#This Row],[Podmiot ponoszący wydatki]]="","",VLOOKUP(Tabela1345[[#This Row],[Podmiot ponoszący wydatki]],$F$2:$H$7,3,0))</f>
        <v/>
      </c>
      <c r="F37" s="8" t="str">
        <f>IF(Tabela1345[[#This Row],[Podmiot ponoszący wydatki]]="","",VLOOKUP(Tabela1345[[#This Row],[Podmiot ponoszący wydatki]],$F$2:$I$7,4,0))</f>
        <v/>
      </c>
      <c r="G37" s="8" t="str">
        <f>IF(Tabela1345[[#This Row],[Podmiot ponoszący wydatki]]="","",VLOOKUP(Tabela1345[[#This Row],[Podmiot ponoszący wydatki]],$F$2:$J$7,5,0))</f>
        <v/>
      </c>
      <c r="H37" s="6"/>
      <c r="I37" s="6"/>
      <c r="J37" s="3" t="str">
        <f>IF(Tabela1345[[#This Row],[Poziom dofinansowania]]="","",ROUND(Tabela1345[[#This Row],[Wydatki kwalifikowalne]]*Tabela1345[[#This Row],[Poziom dofinansowania]],2))</f>
        <v/>
      </c>
      <c r="K37" s="4"/>
      <c r="L37" s="4"/>
      <c r="M37" s="5"/>
      <c r="N37" s="4"/>
    </row>
    <row r="38" spans="1:14">
      <c r="A38" s="33" t="s">
        <v>76</v>
      </c>
      <c r="B38" s="2"/>
      <c r="C38" s="7"/>
      <c r="D38" s="173"/>
      <c r="E38" s="222" t="str">
        <f>IF(Tabela1345[[#This Row],[Podmiot ponoszący wydatki]]="","",VLOOKUP(Tabela1345[[#This Row],[Podmiot ponoszący wydatki]],$F$2:$H$7,3,0))</f>
        <v/>
      </c>
      <c r="F38" s="8" t="str">
        <f>IF(Tabela1345[[#This Row],[Podmiot ponoszący wydatki]]="","",VLOOKUP(Tabela1345[[#This Row],[Podmiot ponoszący wydatki]],$F$2:$I$7,4,0))</f>
        <v/>
      </c>
      <c r="G38" s="8" t="str">
        <f>IF(Tabela1345[[#This Row],[Podmiot ponoszący wydatki]]="","",VLOOKUP(Tabela1345[[#This Row],[Podmiot ponoszący wydatki]],$F$2:$J$7,5,0))</f>
        <v/>
      </c>
      <c r="H38" s="6"/>
      <c r="I38" s="6"/>
      <c r="J38" s="3" t="str">
        <f>IF(Tabela1345[[#This Row],[Poziom dofinansowania]]="","",ROUND(Tabela1345[[#This Row],[Wydatki kwalifikowalne]]*Tabela1345[[#This Row],[Poziom dofinansowania]],2))</f>
        <v/>
      </c>
      <c r="K38" s="4"/>
      <c r="L38" s="4"/>
      <c r="M38" s="5"/>
      <c r="N38" s="4"/>
    </row>
    <row r="39" spans="1:14">
      <c r="A39" s="33" t="s">
        <v>230</v>
      </c>
      <c r="B39" s="2"/>
      <c r="C39" s="7"/>
      <c r="D39" s="173"/>
      <c r="E39" s="222" t="str">
        <f>IF(Tabela1345[[#This Row],[Podmiot ponoszący wydatki]]="","",VLOOKUP(Tabela1345[[#This Row],[Podmiot ponoszący wydatki]],$F$2:$H$7,3,0))</f>
        <v/>
      </c>
      <c r="F39" s="8" t="str">
        <f>IF(Tabela1345[[#This Row],[Podmiot ponoszący wydatki]]="","",VLOOKUP(Tabela1345[[#This Row],[Podmiot ponoszący wydatki]],$F$2:$I$7,4,0))</f>
        <v/>
      </c>
      <c r="G39" s="8" t="str">
        <f>IF(Tabela1345[[#This Row],[Podmiot ponoszący wydatki]]="","",VLOOKUP(Tabela1345[[#This Row],[Podmiot ponoszący wydatki]],$F$2:$J$7,5,0))</f>
        <v/>
      </c>
      <c r="H39" s="6"/>
      <c r="I39" s="6"/>
      <c r="J39" s="3" t="str">
        <f>IF(Tabela1345[[#This Row],[Poziom dofinansowania]]="","",ROUND(Tabela1345[[#This Row],[Wydatki kwalifikowalne]]*Tabela1345[[#This Row],[Poziom dofinansowania]],2))</f>
        <v/>
      </c>
      <c r="K39" s="4"/>
      <c r="L39" s="4"/>
      <c r="M39" s="5"/>
      <c r="N39" s="4"/>
    </row>
    <row r="40" spans="1:14">
      <c r="A40" s="33" t="s">
        <v>231</v>
      </c>
      <c r="B40" s="2"/>
      <c r="C40" s="7"/>
      <c r="D40" s="173"/>
      <c r="E40" s="222" t="str">
        <f>IF(Tabela1345[[#This Row],[Podmiot ponoszący wydatki]]="","",VLOOKUP(Tabela1345[[#This Row],[Podmiot ponoszący wydatki]],$F$2:$H$7,3,0))</f>
        <v/>
      </c>
      <c r="F40" s="8" t="str">
        <f>IF(Tabela1345[[#This Row],[Podmiot ponoszący wydatki]]="","",VLOOKUP(Tabela1345[[#This Row],[Podmiot ponoszący wydatki]],$F$2:$I$7,4,0))</f>
        <v/>
      </c>
      <c r="G40" s="8" t="str">
        <f>IF(Tabela1345[[#This Row],[Podmiot ponoszący wydatki]]="","",VLOOKUP(Tabela1345[[#This Row],[Podmiot ponoszący wydatki]],$F$2:$J$7,5,0))</f>
        <v/>
      </c>
      <c r="H40" s="6"/>
      <c r="I40" s="6"/>
      <c r="J40" s="3" t="str">
        <f>IF(Tabela1345[[#This Row],[Poziom dofinansowania]]="","",ROUND(Tabela1345[[#This Row],[Wydatki kwalifikowalne]]*Tabela1345[[#This Row],[Poziom dofinansowania]],2))</f>
        <v/>
      </c>
      <c r="K40" s="4"/>
      <c r="L40" s="4"/>
      <c r="M40" s="5"/>
      <c r="N40" s="4"/>
    </row>
    <row r="41" spans="1:14">
      <c r="A41" s="33" t="s">
        <v>232</v>
      </c>
      <c r="B41" s="2"/>
      <c r="C41" s="7"/>
      <c r="D41" s="173"/>
      <c r="E41" s="222" t="str">
        <f>IF(Tabela1345[[#This Row],[Podmiot ponoszący wydatki]]="","",VLOOKUP(Tabela1345[[#This Row],[Podmiot ponoszący wydatki]],$F$2:$H$7,3,0))</f>
        <v/>
      </c>
      <c r="F41" s="8" t="str">
        <f>IF(Tabela1345[[#This Row],[Podmiot ponoszący wydatki]]="","",VLOOKUP(Tabela1345[[#This Row],[Podmiot ponoszący wydatki]],$F$2:$I$7,4,0))</f>
        <v/>
      </c>
      <c r="G41" s="8" t="str">
        <f>IF(Tabela1345[[#This Row],[Podmiot ponoszący wydatki]]="","",VLOOKUP(Tabela1345[[#This Row],[Podmiot ponoszący wydatki]],$F$2:$J$7,5,0))</f>
        <v/>
      </c>
      <c r="H41" s="6"/>
      <c r="I41" s="6"/>
      <c r="J41" s="3" t="str">
        <f>IF(Tabela1345[[#This Row],[Poziom dofinansowania]]="","",ROUND(Tabela1345[[#This Row],[Wydatki kwalifikowalne]]*Tabela1345[[#This Row],[Poziom dofinansowania]],2))</f>
        <v/>
      </c>
      <c r="K41" s="4"/>
      <c r="L41" s="4"/>
      <c r="M41" s="5"/>
      <c r="N41" s="4"/>
    </row>
    <row r="42" spans="1:14">
      <c r="A42" s="33" t="s">
        <v>233</v>
      </c>
      <c r="B42" s="2"/>
      <c r="C42" s="7"/>
      <c r="D42" s="173"/>
      <c r="E42" s="222" t="str">
        <f>IF(Tabela1345[[#This Row],[Podmiot ponoszący wydatki]]="","",VLOOKUP(Tabela1345[[#This Row],[Podmiot ponoszący wydatki]],$F$2:$H$7,3,0))</f>
        <v/>
      </c>
      <c r="F42" s="8" t="str">
        <f>IF(Tabela1345[[#This Row],[Podmiot ponoszący wydatki]]="","",VLOOKUP(Tabela1345[[#This Row],[Podmiot ponoszący wydatki]],$F$2:$I$7,4,0))</f>
        <v/>
      </c>
      <c r="G42" s="8" t="str">
        <f>IF(Tabela1345[[#This Row],[Podmiot ponoszący wydatki]]="","",VLOOKUP(Tabela1345[[#This Row],[Podmiot ponoszący wydatki]],$F$2:$J$7,5,0))</f>
        <v/>
      </c>
      <c r="H42" s="6"/>
      <c r="I42" s="6"/>
      <c r="J42" s="3" t="str">
        <f>IF(Tabela1345[[#This Row],[Poziom dofinansowania]]="","",ROUND(Tabela1345[[#This Row],[Wydatki kwalifikowalne]]*Tabela1345[[#This Row],[Poziom dofinansowania]],2))</f>
        <v/>
      </c>
      <c r="K42" s="4"/>
      <c r="L42" s="4"/>
      <c r="M42" s="5"/>
      <c r="N42" s="4"/>
    </row>
    <row r="43" spans="1:14">
      <c r="A43" s="33" t="s">
        <v>234</v>
      </c>
      <c r="B43" s="2"/>
      <c r="C43" s="7"/>
      <c r="D43" s="173"/>
      <c r="E43" s="222" t="str">
        <f>IF(Tabela1345[[#This Row],[Podmiot ponoszący wydatki]]="","",VLOOKUP(Tabela1345[[#This Row],[Podmiot ponoszący wydatki]],$F$2:$H$7,3,0))</f>
        <v/>
      </c>
      <c r="F43" s="8" t="str">
        <f>IF(Tabela1345[[#This Row],[Podmiot ponoszący wydatki]]="","",VLOOKUP(Tabela1345[[#This Row],[Podmiot ponoszący wydatki]],$F$2:$I$7,4,0))</f>
        <v/>
      </c>
      <c r="G43" s="8" t="str">
        <f>IF(Tabela1345[[#This Row],[Podmiot ponoszący wydatki]]="","",VLOOKUP(Tabela1345[[#This Row],[Podmiot ponoszący wydatki]],$F$2:$J$7,5,0))</f>
        <v/>
      </c>
      <c r="H43" s="6"/>
      <c r="I43" s="6"/>
      <c r="J43" s="3" t="str">
        <f>IF(Tabela1345[[#This Row],[Poziom dofinansowania]]="","",ROUND(Tabela1345[[#This Row],[Wydatki kwalifikowalne]]*Tabela1345[[#This Row],[Poziom dofinansowania]],2))</f>
        <v/>
      </c>
      <c r="K43" s="4"/>
      <c r="L43" s="4"/>
      <c r="M43" s="5"/>
      <c r="N43" s="4"/>
    </row>
    <row r="44" spans="1:14">
      <c r="A44" s="33" t="s">
        <v>235</v>
      </c>
      <c r="B44" s="2"/>
      <c r="C44" s="7"/>
      <c r="D44" s="173"/>
      <c r="E44" s="222" t="str">
        <f>IF(Tabela1345[[#This Row],[Podmiot ponoszący wydatki]]="","",VLOOKUP(Tabela1345[[#This Row],[Podmiot ponoszący wydatki]],$F$2:$H$7,3,0))</f>
        <v/>
      </c>
      <c r="F44" s="8" t="str">
        <f>IF(Tabela1345[[#This Row],[Podmiot ponoszący wydatki]]="","",VLOOKUP(Tabela1345[[#This Row],[Podmiot ponoszący wydatki]],$F$2:$I$7,4,0))</f>
        <v/>
      </c>
      <c r="G44" s="8" t="str">
        <f>IF(Tabela1345[[#This Row],[Podmiot ponoszący wydatki]]="","",VLOOKUP(Tabela1345[[#This Row],[Podmiot ponoszący wydatki]],$F$2:$J$7,5,0))</f>
        <v/>
      </c>
      <c r="H44" s="6"/>
      <c r="I44" s="6"/>
      <c r="J44" s="3" t="str">
        <f>IF(Tabela1345[[#This Row],[Poziom dofinansowania]]="","",ROUND(Tabela1345[[#This Row],[Wydatki kwalifikowalne]]*Tabela1345[[#This Row],[Poziom dofinansowania]],2))</f>
        <v/>
      </c>
      <c r="K44" s="4"/>
      <c r="L44" s="4"/>
      <c r="M44" s="5"/>
      <c r="N44" s="4"/>
    </row>
    <row r="45" spans="1:14">
      <c r="A45" s="33" t="s">
        <v>236</v>
      </c>
      <c r="B45" s="2"/>
      <c r="C45" s="7"/>
      <c r="D45" s="173"/>
      <c r="E45" s="222" t="str">
        <f>IF(Tabela1345[[#This Row],[Podmiot ponoszący wydatki]]="","",VLOOKUP(Tabela1345[[#This Row],[Podmiot ponoszący wydatki]],$F$2:$H$7,3,0))</f>
        <v/>
      </c>
      <c r="F45" s="8" t="str">
        <f>IF(Tabela1345[[#This Row],[Podmiot ponoszący wydatki]]="","",VLOOKUP(Tabela1345[[#This Row],[Podmiot ponoszący wydatki]],$F$2:$I$7,4,0))</f>
        <v/>
      </c>
      <c r="G45" s="8" t="str">
        <f>IF(Tabela1345[[#This Row],[Podmiot ponoszący wydatki]]="","",VLOOKUP(Tabela1345[[#This Row],[Podmiot ponoszący wydatki]],$F$2:$J$7,5,0))</f>
        <v/>
      </c>
      <c r="H45" s="6"/>
      <c r="I45" s="6"/>
      <c r="J45" s="3" t="str">
        <f>IF(Tabela1345[[#This Row],[Poziom dofinansowania]]="","",ROUND(Tabela1345[[#This Row],[Wydatki kwalifikowalne]]*Tabela1345[[#This Row],[Poziom dofinansowania]],2))</f>
        <v/>
      </c>
      <c r="K45" s="4"/>
      <c r="L45" s="4"/>
      <c r="M45" s="5"/>
      <c r="N45" s="4"/>
    </row>
    <row r="46" spans="1:14">
      <c r="A46" s="33" t="s">
        <v>237</v>
      </c>
      <c r="B46" s="2"/>
      <c r="C46" s="7"/>
      <c r="D46" s="173"/>
      <c r="E46" s="222" t="str">
        <f>IF(Tabela1345[[#This Row],[Podmiot ponoszący wydatki]]="","",VLOOKUP(Tabela1345[[#This Row],[Podmiot ponoszący wydatki]],$F$2:$H$7,3,0))</f>
        <v/>
      </c>
      <c r="F46" s="8" t="str">
        <f>IF(Tabela1345[[#This Row],[Podmiot ponoszący wydatki]]="","",VLOOKUP(Tabela1345[[#This Row],[Podmiot ponoszący wydatki]],$F$2:$I$7,4,0))</f>
        <v/>
      </c>
      <c r="G46" s="8" t="str">
        <f>IF(Tabela1345[[#This Row],[Podmiot ponoszący wydatki]]="","",VLOOKUP(Tabela1345[[#This Row],[Podmiot ponoszący wydatki]],$F$2:$J$7,5,0))</f>
        <v/>
      </c>
      <c r="H46" s="6"/>
      <c r="I46" s="6"/>
      <c r="J46" s="3" t="str">
        <f>IF(Tabela1345[[#This Row],[Poziom dofinansowania]]="","",ROUND(Tabela1345[[#This Row],[Wydatki kwalifikowalne]]*Tabela1345[[#This Row],[Poziom dofinansowania]],2))</f>
        <v/>
      </c>
      <c r="K46" s="4"/>
      <c r="L46" s="4"/>
      <c r="M46" s="5"/>
      <c r="N46" s="4"/>
    </row>
    <row r="47" spans="1:14">
      <c r="A47" s="33" t="s">
        <v>238</v>
      </c>
      <c r="B47" s="2"/>
      <c r="C47" s="7"/>
      <c r="D47" s="173"/>
      <c r="E47" s="222" t="str">
        <f>IF(Tabela1345[[#This Row],[Podmiot ponoszący wydatki]]="","",VLOOKUP(Tabela1345[[#This Row],[Podmiot ponoszący wydatki]],$F$2:$H$7,3,0))</f>
        <v/>
      </c>
      <c r="F47" s="8" t="str">
        <f>IF(Tabela1345[[#This Row],[Podmiot ponoszący wydatki]]="","",VLOOKUP(Tabela1345[[#This Row],[Podmiot ponoszący wydatki]],$F$2:$I$7,4,0))</f>
        <v/>
      </c>
      <c r="G47" s="8" t="str">
        <f>IF(Tabela1345[[#This Row],[Podmiot ponoszący wydatki]]="","",VLOOKUP(Tabela1345[[#This Row],[Podmiot ponoszący wydatki]],$F$2:$J$7,5,0))</f>
        <v/>
      </c>
      <c r="H47" s="6"/>
      <c r="I47" s="6"/>
      <c r="J47" s="3" t="str">
        <f>IF(Tabela1345[[#This Row],[Poziom dofinansowania]]="","",ROUND(Tabela1345[[#This Row],[Wydatki kwalifikowalne]]*Tabela1345[[#This Row],[Poziom dofinansowania]],2))</f>
        <v/>
      </c>
      <c r="K47" s="4"/>
      <c r="L47" s="4"/>
      <c r="M47" s="5"/>
      <c r="N47" s="4"/>
    </row>
    <row r="48" spans="1:14">
      <c r="A48" s="33" t="s">
        <v>239</v>
      </c>
      <c r="B48" s="2"/>
      <c r="C48" s="7"/>
      <c r="D48" s="173"/>
      <c r="E48" s="222" t="str">
        <f>IF(Tabela1345[[#This Row],[Podmiot ponoszący wydatki]]="","",VLOOKUP(Tabela1345[[#This Row],[Podmiot ponoszący wydatki]],$F$2:$H$7,3,0))</f>
        <v/>
      </c>
      <c r="F48" s="8" t="str">
        <f>IF(Tabela1345[[#This Row],[Podmiot ponoszący wydatki]]="","",VLOOKUP(Tabela1345[[#This Row],[Podmiot ponoszący wydatki]],$F$2:$I$7,4,0))</f>
        <v/>
      </c>
      <c r="G48" s="8" t="str">
        <f>IF(Tabela1345[[#This Row],[Podmiot ponoszący wydatki]]="","",VLOOKUP(Tabela1345[[#This Row],[Podmiot ponoszący wydatki]],$F$2:$J$7,5,0))</f>
        <v/>
      </c>
      <c r="H48" s="6"/>
      <c r="I48" s="6"/>
      <c r="J48" s="3" t="str">
        <f>IF(Tabela1345[[#This Row],[Poziom dofinansowania]]="","",ROUND(Tabela1345[[#This Row],[Wydatki kwalifikowalne]]*Tabela1345[[#This Row],[Poziom dofinansowania]],2))</f>
        <v/>
      </c>
      <c r="K48" s="4"/>
      <c r="L48" s="4"/>
      <c r="M48" s="5"/>
      <c r="N48" s="4"/>
    </row>
    <row r="49" spans="1:14">
      <c r="A49" s="33" t="s">
        <v>240</v>
      </c>
      <c r="B49" s="2"/>
      <c r="C49" s="7"/>
      <c r="D49" s="173"/>
      <c r="E49" s="222" t="str">
        <f>IF(Tabela1345[[#This Row],[Podmiot ponoszący wydatki]]="","",VLOOKUP(Tabela1345[[#This Row],[Podmiot ponoszący wydatki]],$F$2:$H$7,3,0))</f>
        <v/>
      </c>
      <c r="F49" s="8" t="str">
        <f>IF(Tabela1345[[#This Row],[Podmiot ponoszący wydatki]]="","",VLOOKUP(Tabela1345[[#This Row],[Podmiot ponoszący wydatki]],$F$2:$I$7,4,0))</f>
        <v/>
      </c>
      <c r="G49" s="8" t="str">
        <f>IF(Tabela1345[[#This Row],[Podmiot ponoszący wydatki]]="","",VLOOKUP(Tabela1345[[#This Row],[Podmiot ponoszący wydatki]],$F$2:$J$7,5,0))</f>
        <v/>
      </c>
      <c r="H49" s="6"/>
      <c r="I49" s="6"/>
      <c r="J49" s="3" t="str">
        <f>IF(Tabela1345[[#This Row],[Poziom dofinansowania]]="","",ROUND(Tabela1345[[#This Row],[Wydatki kwalifikowalne]]*Tabela1345[[#This Row],[Poziom dofinansowania]],2))</f>
        <v/>
      </c>
      <c r="K49" s="4"/>
      <c r="L49" s="4"/>
      <c r="M49" s="5"/>
      <c r="N49" s="4"/>
    </row>
    <row r="50" spans="1:14">
      <c r="A50" s="33" t="s">
        <v>241</v>
      </c>
      <c r="B50" s="2"/>
      <c r="C50" s="7"/>
      <c r="D50" s="173"/>
      <c r="E50" s="222" t="str">
        <f>IF(Tabela1345[[#This Row],[Podmiot ponoszący wydatki]]="","",VLOOKUP(Tabela1345[[#This Row],[Podmiot ponoszący wydatki]],$F$2:$H$7,3,0))</f>
        <v/>
      </c>
      <c r="F50" s="8" t="str">
        <f>IF(Tabela1345[[#This Row],[Podmiot ponoszący wydatki]]="","",VLOOKUP(Tabela1345[[#This Row],[Podmiot ponoszący wydatki]],$F$2:$I$7,4,0))</f>
        <v/>
      </c>
      <c r="G50" s="8" t="str">
        <f>IF(Tabela1345[[#This Row],[Podmiot ponoszący wydatki]]="","",VLOOKUP(Tabela1345[[#This Row],[Podmiot ponoszący wydatki]],$F$2:$J$7,5,0))</f>
        <v/>
      </c>
      <c r="H50" s="6"/>
      <c r="I50" s="6"/>
      <c r="J50" s="3" t="str">
        <f>IF(Tabela1345[[#This Row],[Poziom dofinansowania]]="","",ROUND(Tabela1345[[#This Row],[Wydatki kwalifikowalne]]*Tabela1345[[#This Row],[Poziom dofinansowania]],2))</f>
        <v/>
      </c>
      <c r="K50" s="4"/>
      <c r="L50" s="4"/>
      <c r="M50" s="5"/>
      <c r="N50" s="4"/>
    </row>
    <row r="51" spans="1:14">
      <c r="A51" s="33" t="s">
        <v>242</v>
      </c>
      <c r="B51" s="2"/>
      <c r="C51" s="7"/>
      <c r="D51" s="173"/>
      <c r="E51" s="222" t="str">
        <f>IF(Tabela1345[[#This Row],[Podmiot ponoszący wydatki]]="","",VLOOKUP(Tabela1345[[#This Row],[Podmiot ponoszący wydatki]],$F$2:$H$7,3,0))</f>
        <v/>
      </c>
      <c r="F51" s="8" t="str">
        <f>IF(Tabela1345[[#This Row],[Podmiot ponoszący wydatki]]="","",VLOOKUP(Tabela1345[[#This Row],[Podmiot ponoszący wydatki]],$F$2:$I$7,4,0))</f>
        <v/>
      </c>
      <c r="G51" s="8" t="str">
        <f>IF(Tabela1345[[#This Row],[Podmiot ponoszący wydatki]]="","",VLOOKUP(Tabela1345[[#This Row],[Podmiot ponoszący wydatki]],$F$2:$J$7,5,0))</f>
        <v/>
      </c>
      <c r="H51" s="6"/>
      <c r="I51" s="6"/>
      <c r="J51" s="3" t="str">
        <f>IF(Tabela1345[[#This Row],[Poziom dofinansowania]]="","",ROUND(Tabela1345[[#This Row],[Wydatki kwalifikowalne]]*Tabela1345[[#This Row],[Poziom dofinansowania]],2))</f>
        <v/>
      </c>
      <c r="K51" s="4"/>
      <c r="L51" s="4"/>
      <c r="M51" s="5"/>
      <c r="N51" s="4"/>
    </row>
    <row r="52" spans="1:14">
      <c r="A52" s="33" t="s">
        <v>243</v>
      </c>
      <c r="B52" s="2"/>
      <c r="C52" s="7"/>
      <c r="D52" s="173"/>
      <c r="E52" s="222" t="str">
        <f>IF(Tabela1345[[#This Row],[Podmiot ponoszący wydatki]]="","",VLOOKUP(Tabela1345[[#This Row],[Podmiot ponoszący wydatki]],$F$2:$H$7,3,0))</f>
        <v/>
      </c>
      <c r="F52" s="8" t="str">
        <f>IF(Tabela1345[[#This Row],[Podmiot ponoszący wydatki]]="","",VLOOKUP(Tabela1345[[#This Row],[Podmiot ponoszący wydatki]],$F$2:$I$7,4,0))</f>
        <v/>
      </c>
      <c r="G52" s="8" t="str">
        <f>IF(Tabela1345[[#This Row],[Podmiot ponoszący wydatki]]="","",VLOOKUP(Tabela1345[[#This Row],[Podmiot ponoszący wydatki]],$F$2:$J$7,5,0))</f>
        <v/>
      </c>
      <c r="H52" s="6"/>
      <c r="I52" s="6"/>
      <c r="J52" s="3" t="str">
        <f>IF(Tabela1345[[#This Row],[Poziom dofinansowania]]="","",ROUND(Tabela1345[[#This Row],[Wydatki kwalifikowalne]]*Tabela1345[[#This Row],[Poziom dofinansowania]],2))</f>
        <v/>
      </c>
      <c r="K52" s="4"/>
      <c r="L52" s="4"/>
      <c r="M52" s="5"/>
      <c r="N52" s="4"/>
    </row>
    <row r="53" spans="1:14">
      <c r="A53" s="33" t="s">
        <v>244</v>
      </c>
      <c r="B53" s="2"/>
      <c r="C53" s="7"/>
      <c r="D53" s="173"/>
      <c r="E53" s="222" t="str">
        <f>IF(Tabela1345[[#This Row],[Podmiot ponoszący wydatki]]="","",VLOOKUP(Tabela1345[[#This Row],[Podmiot ponoszący wydatki]],$F$2:$H$7,3,0))</f>
        <v/>
      </c>
      <c r="F53" s="8" t="str">
        <f>IF(Tabela1345[[#This Row],[Podmiot ponoszący wydatki]]="","",VLOOKUP(Tabela1345[[#This Row],[Podmiot ponoszący wydatki]],$F$2:$I$7,4,0))</f>
        <v/>
      </c>
      <c r="G53" s="8" t="str">
        <f>IF(Tabela1345[[#This Row],[Podmiot ponoszący wydatki]]="","",VLOOKUP(Tabela1345[[#This Row],[Podmiot ponoszący wydatki]],$F$2:$J$7,5,0))</f>
        <v/>
      </c>
      <c r="H53" s="6"/>
      <c r="I53" s="6"/>
      <c r="J53" s="3" t="str">
        <f>IF(Tabela1345[[#This Row],[Poziom dofinansowania]]="","",ROUND(Tabela1345[[#This Row],[Wydatki kwalifikowalne]]*Tabela1345[[#This Row],[Poziom dofinansowania]],2))</f>
        <v/>
      </c>
      <c r="K53" s="4"/>
      <c r="L53" s="4"/>
      <c r="M53" s="5"/>
      <c r="N53" s="4"/>
    </row>
    <row r="54" spans="1:14">
      <c r="A54" s="33" t="s">
        <v>245</v>
      </c>
      <c r="B54" s="2"/>
      <c r="C54" s="7"/>
      <c r="D54" s="173"/>
      <c r="E54" s="222" t="str">
        <f>IF(Tabela1345[[#This Row],[Podmiot ponoszący wydatki]]="","",VLOOKUP(Tabela1345[[#This Row],[Podmiot ponoszący wydatki]],$F$2:$H$7,3,0))</f>
        <v/>
      </c>
      <c r="F54" s="8" t="str">
        <f>IF(Tabela1345[[#This Row],[Podmiot ponoszący wydatki]]="","",VLOOKUP(Tabela1345[[#This Row],[Podmiot ponoszący wydatki]],$F$2:$I$7,4,0))</f>
        <v/>
      </c>
      <c r="G54" s="8" t="str">
        <f>IF(Tabela1345[[#This Row],[Podmiot ponoszący wydatki]]="","",VLOOKUP(Tabela1345[[#This Row],[Podmiot ponoszący wydatki]],$F$2:$J$7,5,0))</f>
        <v/>
      </c>
      <c r="H54" s="6"/>
      <c r="I54" s="6"/>
      <c r="J54" s="3" t="str">
        <f>IF(Tabela1345[[#This Row],[Poziom dofinansowania]]="","",ROUND(Tabela1345[[#This Row],[Wydatki kwalifikowalne]]*Tabela1345[[#This Row],[Poziom dofinansowania]],2))</f>
        <v/>
      </c>
      <c r="K54" s="4"/>
      <c r="L54" s="4"/>
      <c r="M54" s="5"/>
      <c r="N54" s="4"/>
    </row>
    <row r="55" spans="1:14">
      <c r="A55" s="33" t="s">
        <v>246</v>
      </c>
      <c r="B55" s="2"/>
      <c r="C55" s="7"/>
      <c r="D55" s="173"/>
      <c r="E55" s="222" t="str">
        <f>IF(Tabela1345[[#This Row],[Podmiot ponoszący wydatki]]="","",VLOOKUP(Tabela1345[[#This Row],[Podmiot ponoszący wydatki]],$F$2:$H$7,3,0))</f>
        <v/>
      </c>
      <c r="F55" s="8" t="str">
        <f>IF(Tabela1345[[#This Row],[Podmiot ponoszący wydatki]]="","",VLOOKUP(Tabela1345[[#This Row],[Podmiot ponoszący wydatki]],$F$2:$I$7,4,0))</f>
        <v/>
      </c>
      <c r="G55" s="8" t="str">
        <f>IF(Tabela1345[[#This Row],[Podmiot ponoszący wydatki]]="","",VLOOKUP(Tabela1345[[#This Row],[Podmiot ponoszący wydatki]],$F$2:$J$7,5,0))</f>
        <v/>
      </c>
      <c r="H55" s="6"/>
      <c r="I55" s="6"/>
      <c r="J55" s="3" t="str">
        <f>IF(Tabela1345[[#This Row],[Poziom dofinansowania]]="","",ROUND(Tabela1345[[#This Row],[Wydatki kwalifikowalne]]*Tabela1345[[#This Row],[Poziom dofinansowania]],2))</f>
        <v/>
      </c>
      <c r="K55" s="4"/>
      <c r="L55" s="4"/>
      <c r="M55" s="5"/>
      <c r="N55" s="4"/>
    </row>
    <row r="56" spans="1:14">
      <c r="A56" s="33" t="s">
        <v>247</v>
      </c>
      <c r="B56" s="2"/>
      <c r="C56" s="7"/>
      <c r="D56" s="173"/>
      <c r="E56" s="222" t="str">
        <f>IF(Tabela1345[[#This Row],[Podmiot ponoszący wydatki]]="","",VLOOKUP(Tabela1345[[#This Row],[Podmiot ponoszący wydatki]],$F$2:$H$7,3,0))</f>
        <v/>
      </c>
      <c r="F56" s="8" t="str">
        <f>IF(Tabela1345[[#This Row],[Podmiot ponoszący wydatki]]="","",VLOOKUP(Tabela1345[[#This Row],[Podmiot ponoszący wydatki]],$F$2:$I$7,4,0))</f>
        <v/>
      </c>
      <c r="G56" s="8" t="str">
        <f>IF(Tabela1345[[#This Row],[Podmiot ponoszący wydatki]]="","",VLOOKUP(Tabela1345[[#This Row],[Podmiot ponoszący wydatki]],$F$2:$J$7,5,0))</f>
        <v/>
      </c>
      <c r="H56" s="6"/>
      <c r="I56" s="6"/>
      <c r="J56" s="3" t="str">
        <f>IF(Tabela1345[[#This Row],[Poziom dofinansowania]]="","",ROUND(Tabela1345[[#This Row],[Wydatki kwalifikowalne]]*Tabela1345[[#This Row],[Poziom dofinansowania]],2))</f>
        <v/>
      </c>
      <c r="K56" s="4"/>
      <c r="L56" s="4"/>
      <c r="M56" s="5"/>
      <c r="N56" s="4"/>
    </row>
    <row r="57" spans="1:14">
      <c r="A57" s="33" t="s">
        <v>248</v>
      </c>
      <c r="B57" s="2"/>
      <c r="C57" s="7"/>
      <c r="D57" s="173"/>
      <c r="E57" s="222" t="str">
        <f>IF(Tabela1345[[#This Row],[Podmiot ponoszący wydatki]]="","",VLOOKUP(Tabela1345[[#This Row],[Podmiot ponoszący wydatki]],$F$2:$H$7,3,0))</f>
        <v/>
      </c>
      <c r="F57" s="8" t="str">
        <f>IF(Tabela1345[[#This Row],[Podmiot ponoszący wydatki]]="","",VLOOKUP(Tabela1345[[#This Row],[Podmiot ponoszący wydatki]],$F$2:$I$7,4,0))</f>
        <v/>
      </c>
      <c r="G57" s="8" t="str">
        <f>IF(Tabela1345[[#This Row],[Podmiot ponoszący wydatki]]="","",VLOOKUP(Tabela1345[[#This Row],[Podmiot ponoszący wydatki]],$F$2:$J$7,5,0))</f>
        <v/>
      </c>
      <c r="H57" s="6"/>
      <c r="I57" s="6"/>
      <c r="J57" s="3" t="str">
        <f>IF(Tabela1345[[#This Row],[Poziom dofinansowania]]="","",ROUND(Tabela1345[[#This Row],[Wydatki kwalifikowalne]]*Tabela1345[[#This Row],[Poziom dofinansowania]],2))</f>
        <v/>
      </c>
      <c r="K57" s="4"/>
      <c r="L57" s="4"/>
      <c r="M57" s="5"/>
      <c r="N57" s="4"/>
    </row>
    <row r="58" spans="1:14">
      <c r="A58" s="33" t="s">
        <v>249</v>
      </c>
      <c r="B58" s="2"/>
      <c r="C58" s="7"/>
      <c r="D58" s="173"/>
      <c r="E58" s="222" t="str">
        <f>IF(Tabela1345[[#This Row],[Podmiot ponoszący wydatki]]="","",VLOOKUP(Tabela1345[[#This Row],[Podmiot ponoszący wydatki]],$F$2:$H$7,3,0))</f>
        <v/>
      </c>
      <c r="F58" s="8" t="str">
        <f>IF(Tabela1345[[#This Row],[Podmiot ponoszący wydatki]]="","",VLOOKUP(Tabela1345[[#This Row],[Podmiot ponoszący wydatki]],$F$2:$I$7,4,0))</f>
        <v/>
      </c>
      <c r="G58" s="8" t="str">
        <f>IF(Tabela1345[[#This Row],[Podmiot ponoszący wydatki]]="","",VLOOKUP(Tabela1345[[#This Row],[Podmiot ponoszący wydatki]],$F$2:$J$7,5,0))</f>
        <v/>
      </c>
      <c r="H58" s="6"/>
      <c r="I58" s="6"/>
      <c r="J58" s="3" t="str">
        <f>IF(Tabela1345[[#This Row],[Poziom dofinansowania]]="","",ROUND(Tabela1345[[#This Row],[Wydatki kwalifikowalne]]*Tabela1345[[#This Row],[Poziom dofinansowania]],2))</f>
        <v/>
      </c>
      <c r="K58" s="4"/>
      <c r="L58" s="4"/>
      <c r="M58" s="5"/>
      <c r="N58" s="4"/>
    </row>
    <row r="59" spans="1:14">
      <c r="A59" s="33" t="s">
        <v>250</v>
      </c>
      <c r="B59" s="2"/>
      <c r="C59" s="7"/>
      <c r="D59" s="173"/>
      <c r="E59" s="222" t="str">
        <f>IF(Tabela1345[[#This Row],[Podmiot ponoszący wydatki]]="","",VLOOKUP(Tabela1345[[#This Row],[Podmiot ponoszący wydatki]],$F$2:$H$7,3,0))</f>
        <v/>
      </c>
      <c r="F59" s="8" t="str">
        <f>IF(Tabela1345[[#This Row],[Podmiot ponoszący wydatki]]="","",VLOOKUP(Tabela1345[[#This Row],[Podmiot ponoszący wydatki]],$F$2:$I$7,4,0))</f>
        <v/>
      </c>
      <c r="G59" s="8" t="str">
        <f>IF(Tabela1345[[#This Row],[Podmiot ponoszący wydatki]]="","",VLOOKUP(Tabela1345[[#This Row],[Podmiot ponoszący wydatki]],$F$2:$J$7,5,0))</f>
        <v/>
      </c>
      <c r="H59" s="6"/>
      <c r="I59" s="6"/>
      <c r="J59" s="3" t="str">
        <f>IF(Tabela1345[[#This Row],[Poziom dofinansowania]]="","",ROUND(Tabela1345[[#This Row],[Wydatki kwalifikowalne]]*Tabela1345[[#This Row],[Poziom dofinansowania]],2))</f>
        <v/>
      </c>
      <c r="K59" s="4"/>
      <c r="L59" s="4"/>
      <c r="M59" s="5"/>
      <c r="N59" s="4"/>
    </row>
    <row r="60" spans="1:14">
      <c r="A60" s="33" t="s">
        <v>251</v>
      </c>
      <c r="B60" s="2"/>
      <c r="C60" s="7"/>
      <c r="D60" s="173"/>
      <c r="E60" s="222" t="str">
        <f>IF(Tabela1345[[#This Row],[Podmiot ponoszący wydatki]]="","",VLOOKUP(Tabela1345[[#This Row],[Podmiot ponoszący wydatki]],$F$2:$H$7,3,0))</f>
        <v/>
      </c>
      <c r="F60" s="8" t="str">
        <f>IF(Tabela1345[[#This Row],[Podmiot ponoszący wydatki]]="","",VLOOKUP(Tabela1345[[#This Row],[Podmiot ponoszący wydatki]],$F$2:$I$7,4,0))</f>
        <v/>
      </c>
      <c r="G60" s="8" t="str">
        <f>IF(Tabela1345[[#This Row],[Podmiot ponoszący wydatki]]="","",VLOOKUP(Tabela1345[[#This Row],[Podmiot ponoszący wydatki]],$F$2:$J$7,5,0))</f>
        <v/>
      </c>
      <c r="H60" s="6"/>
      <c r="I60" s="6"/>
      <c r="J60" s="3" t="str">
        <f>IF(Tabela1345[[#This Row],[Poziom dofinansowania]]="","",ROUND(Tabela1345[[#This Row],[Wydatki kwalifikowalne]]*Tabela1345[[#This Row],[Poziom dofinansowania]],2))</f>
        <v/>
      </c>
      <c r="K60" s="4"/>
      <c r="L60" s="4"/>
      <c r="M60" s="5"/>
      <c r="N60" s="4"/>
    </row>
    <row r="61" spans="1:14">
      <c r="A61" s="33" t="s">
        <v>252</v>
      </c>
      <c r="B61" s="2"/>
      <c r="C61" s="7"/>
      <c r="D61" s="173"/>
      <c r="E61" s="222" t="str">
        <f>IF(Tabela1345[[#This Row],[Podmiot ponoszący wydatki]]="","",VLOOKUP(Tabela1345[[#This Row],[Podmiot ponoszący wydatki]],$F$2:$H$7,3,0))</f>
        <v/>
      </c>
      <c r="F61" s="8" t="str">
        <f>IF(Tabela1345[[#This Row],[Podmiot ponoszący wydatki]]="","",VLOOKUP(Tabela1345[[#This Row],[Podmiot ponoszący wydatki]],$F$2:$I$7,4,0))</f>
        <v/>
      </c>
      <c r="G61" s="8" t="str">
        <f>IF(Tabela1345[[#This Row],[Podmiot ponoszący wydatki]]="","",VLOOKUP(Tabela1345[[#This Row],[Podmiot ponoszący wydatki]],$F$2:$J$7,5,0))</f>
        <v/>
      </c>
      <c r="H61" s="6"/>
      <c r="I61" s="6"/>
      <c r="J61" s="3" t="str">
        <f>IF(Tabela1345[[#This Row],[Poziom dofinansowania]]="","",ROUND(Tabela1345[[#This Row],[Wydatki kwalifikowalne]]*Tabela1345[[#This Row],[Poziom dofinansowania]],2))</f>
        <v/>
      </c>
      <c r="K61" s="4"/>
      <c r="L61" s="4"/>
      <c r="M61" s="5"/>
      <c r="N61" s="4"/>
    </row>
    <row r="62" spans="1:14">
      <c r="A62" s="33" t="s">
        <v>253</v>
      </c>
      <c r="B62" s="2"/>
      <c r="C62" s="7"/>
      <c r="D62" s="173"/>
      <c r="E62" s="222" t="str">
        <f>IF(Tabela1345[[#This Row],[Podmiot ponoszący wydatki]]="","",VLOOKUP(Tabela1345[[#This Row],[Podmiot ponoszący wydatki]],$F$2:$H$7,3,0))</f>
        <v/>
      </c>
      <c r="F62" s="8" t="str">
        <f>IF(Tabela1345[[#This Row],[Podmiot ponoszący wydatki]]="","",VLOOKUP(Tabela1345[[#This Row],[Podmiot ponoszący wydatki]],$F$2:$I$7,4,0))</f>
        <v/>
      </c>
      <c r="G62" s="8" t="str">
        <f>IF(Tabela1345[[#This Row],[Podmiot ponoszący wydatki]]="","",VLOOKUP(Tabela1345[[#This Row],[Podmiot ponoszący wydatki]],$F$2:$J$7,5,0))</f>
        <v/>
      </c>
      <c r="H62" s="6"/>
      <c r="I62" s="6"/>
      <c r="J62" s="3" t="str">
        <f>IF(Tabela1345[[#This Row],[Poziom dofinansowania]]="","",ROUND(Tabela1345[[#This Row],[Wydatki kwalifikowalne]]*Tabela1345[[#This Row],[Poziom dofinansowania]],2))</f>
        <v/>
      </c>
      <c r="K62" s="4"/>
      <c r="L62" s="4"/>
      <c r="M62" s="5"/>
      <c r="N62" s="4"/>
    </row>
    <row r="63" spans="1:14">
      <c r="A63" s="33" t="s">
        <v>254</v>
      </c>
      <c r="B63" s="2"/>
      <c r="C63" s="7"/>
      <c r="D63" s="173"/>
      <c r="E63" s="222" t="str">
        <f>IF(Tabela1345[[#This Row],[Podmiot ponoszący wydatki]]="","",VLOOKUP(Tabela1345[[#This Row],[Podmiot ponoszący wydatki]],$F$2:$H$7,3,0))</f>
        <v/>
      </c>
      <c r="F63" s="8" t="str">
        <f>IF(Tabela1345[[#This Row],[Podmiot ponoszący wydatki]]="","",VLOOKUP(Tabela1345[[#This Row],[Podmiot ponoszący wydatki]],$F$2:$I$7,4,0))</f>
        <v/>
      </c>
      <c r="G63" s="8" t="str">
        <f>IF(Tabela1345[[#This Row],[Podmiot ponoszący wydatki]]="","",VLOOKUP(Tabela1345[[#This Row],[Podmiot ponoszący wydatki]],$F$2:$J$7,5,0))</f>
        <v/>
      </c>
      <c r="H63" s="6"/>
      <c r="I63" s="6"/>
      <c r="J63" s="3" t="str">
        <f>IF(Tabela1345[[#This Row],[Poziom dofinansowania]]="","",ROUND(Tabela1345[[#This Row],[Wydatki kwalifikowalne]]*Tabela1345[[#This Row],[Poziom dofinansowania]],2))</f>
        <v/>
      </c>
      <c r="K63" s="4"/>
      <c r="L63" s="4"/>
      <c r="M63" s="5"/>
      <c r="N63" s="4"/>
    </row>
    <row r="64" spans="1:14">
      <c r="A64" s="33" t="s">
        <v>255</v>
      </c>
      <c r="B64" s="2"/>
      <c r="C64" s="7"/>
      <c r="D64" s="173"/>
      <c r="E64" s="222" t="str">
        <f>IF(Tabela1345[[#This Row],[Podmiot ponoszący wydatki]]="","",VLOOKUP(Tabela1345[[#This Row],[Podmiot ponoszący wydatki]],$F$2:$H$7,3,0))</f>
        <v/>
      </c>
      <c r="F64" s="8" t="str">
        <f>IF(Tabela1345[[#This Row],[Podmiot ponoszący wydatki]]="","",VLOOKUP(Tabela1345[[#This Row],[Podmiot ponoszący wydatki]],$F$2:$I$7,4,0))</f>
        <v/>
      </c>
      <c r="G64" s="8" t="str">
        <f>IF(Tabela1345[[#This Row],[Podmiot ponoszący wydatki]]="","",VLOOKUP(Tabela1345[[#This Row],[Podmiot ponoszący wydatki]],$F$2:$J$7,5,0))</f>
        <v/>
      </c>
      <c r="H64" s="6"/>
      <c r="I64" s="6"/>
      <c r="J64" s="3" t="str">
        <f>IF(Tabela1345[[#This Row],[Poziom dofinansowania]]="","",ROUND(Tabela1345[[#This Row],[Wydatki kwalifikowalne]]*Tabela1345[[#This Row],[Poziom dofinansowania]],2))</f>
        <v/>
      </c>
      <c r="K64" s="4"/>
      <c r="L64" s="4"/>
      <c r="M64" s="5"/>
      <c r="N64" s="4"/>
    </row>
    <row r="65" spans="1:14">
      <c r="A65" s="33" t="s">
        <v>256</v>
      </c>
      <c r="B65" s="2"/>
      <c r="C65" s="7"/>
      <c r="D65" s="173"/>
      <c r="E65" s="222" t="str">
        <f>IF(Tabela1345[[#This Row],[Podmiot ponoszący wydatki]]="","",VLOOKUP(Tabela1345[[#This Row],[Podmiot ponoszący wydatki]],$F$2:$H$7,3,0))</f>
        <v/>
      </c>
      <c r="F65" s="8" t="str">
        <f>IF(Tabela1345[[#This Row],[Podmiot ponoszący wydatki]]="","",VLOOKUP(Tabela1345[[#This Row],[Podmiot ponoszący wydatki]],$F$2:$I$7,4,0))</f>
        <v/>
      </c>
      <c r="G65" s="8" t="str">
        <f>IF(Tabela1345[[#This Row],[Podmiot ponoszący wydatki]]="","",VLOOKUP(Tabela1345[[#This Row],[Podmiot ponoszący wydatki]],$F$2:$J$7,5,0))</f>
        <v/>
      </c>
      <c r="H65" s="6"/>
      <c r="I65" s="6"/>
      <c r="J65" s="3" t="str">
        <f>IF(Tabela1345[[#This Row],[Poziom dofinansowania]]="","",ROUND(Tabela1345[[#This Row],[Wydatki kwalifikowalne]]*Tabela1345[[#This Row],[Poziom dofinansowania]],2))</f>
        <v/>
      </c>
      <c r="K65" s="4"/>
      <c r="L65" s="4"/>
      <c r="M65" s="5"/>
      <c r="N65" s="4"/>
    </row>
    <row r="66" spans="1:14">
      <c r="A66" s="33" t="s">
        <v>257</v>
      </c>
      <c r="B66" s="2"/>
      <c r="C66" s="7"/>
      <c r="D66" s="173"/>
      <c r="E66" s="222" t="str">
        <f>IF(Tabela1345[[#This Row],[Podmiot ponoszący wydatki]]="","",VLOOKUP(Tabela1345[[#This Row],[Podmiot ponoszący wydatki]],$F$2:$H$7,3,0))</f>
        <v/>
      </c>
      <c r="F66" s="8" t="str">
        <f>IF(Tabela1345[[#This Row],[Podmiot ponoszący wydatki]]="","",VLOOKUP(Tabela1345[[#This Row],[Podmiot ponoszący wydatki]],$F$2:$I$7,4,0))</f>
        <v/>
      </c>
      <c r="G66" s="8" t="str">
        <f>IF(Tabela1345[[#This Row],[Podmiot ponoszący wydatki]]="","",VLOOKUP(Tabela1345[[#This Row],[Podmiot ponoszący wydatki]],$F$2:$J$7,5,0))</f>
        <v/>
      </c>
      <c r="H66" s="6"/>
      <c r="I66" s="6"/>
      <c r="J66" s="3" t="str">
        <f>IF(Tabela1345[[#This Row],[Poziom dofinansowania]]="","",ROUND(Tabela1345[[#This Row],[Wydatki kwalifikowalne]]*Tabela1345[[#This Row],[Poziom dofinansowania]],2))</f>
        <v/>
      </c>
      <c r="K66" s="4"/>
      <c r="L66" s="4"/>
      <c r="M66" s="5"/>
      <c r="N66" s="4"/>
    </row>
    <row r="67" spans="1:14">
      <c r="A67" s="33" t="s">
        <v>258</v>
      </c>
      <c r="B67" s="2"/>
      <c r="C67" s="7"/>
      <c r="D67" s="173"/>
      <c r="E67" s="222" t="str">
        <f>IF(Tabela1345[[#This Row],[Podmiot ponoszący wydatki]]="","",VLOOKUP(Tabela1345[[#This Row],[Podmiot ponoszący wydatki]],$F$2:$H$7,3,0))</f>
        <v/>
      </c>
      <c r="F67" s="8" t="str">
        <f>IF(Tabela1345[[#This Row],[Podmiot ponoszący wydatki]]="","",VLOOKUP(Tabela1345[[#This Row],[Podmiot ponoszący wydatki]],$F$2:$I$7,4,0))</f>
        <v/>
      </c>
      <c r="G67" s="8" t="str">
        <f>IF(Tabela1345[[#This Row],[Podmiot ponoszący wydatki]]="","",VLOOKUP(Tabela1345[[#This Row],[Podmiot ponoszący wydatki]],$F$2:$J$7,5,0))</f>
        <v/>
      </c>
      <c r="H67" s="6"/>
      <c r="I67" s="6"/>
      <c r="J67" s="3" t="str">
        <f>IF(Tabela1345[[#This Row],[Poziom dofinansowania]]="","",ROUND(Tabela1345[[#This Row],[Wydatki kwalifikowalne]]*Tabela1345[[#This Row],[Poziom dofinansowania]],2))</f>
        <v/>
      </c>
      <c r="K67" s="4"/>
      <c r="L67" s="4"/>
      <c r="M67" s="5"/>
      <c r="N67" s="4"/>
    </row>
    <row r="68" spans="1:14">
      <c r="A68" s="33" t="s">
        <v>259</v>
      </c>
      <c r="B68" s="2"/>
      <c r="C68" s="7"/>
      <c r="D68" s="173"/>
      <c r="E68" s="222" t="str">
        <f>IF(Tabela1345[[#This Row],[Podmiot ponoszący wydatki]]="","",VLOOKUP(Tabela1345[[#This Row],[Podmiot ponoszący wydatki]],$F$2:$H$7,3,0))</f>
        <v/>
      </c>
      <c r="F68" s="8" t="str">
        <f>IF(Tabela1345[[#This Row],[Podmiot ponoszący wydatki]]="","",VLOOKUP(Tabela1345[[#This Row],[Podmiot ponoszący wydatki]],$F$2:$I$7,4,0))</f>
        <v/>
      </c>
      <c r="G68" s="8" t="str">
        <f>IF(Tabela1345[[#This Row],[Podmiot ponoszący wydatki]]="","",VLOOKUP(Tabela1345[[#This Row],[Podmiot ponoszący wydatki]],$F$2:$J$7,5,0))</f>
        <v/>
      </c>
      <c r="H68" s="6"/>
      <c r="I68" s="6"/>
      <c r="J68" s="3" t="str">
        <f>IF(Tabela1345[[#This Row],[Poziom dofinansowania]]="","",ROUND(Tabela1345[[#This Row],[Wydatki kwalifikowalne]]*Tabela1345[[#This Row],[Poziom dofinansowania]],2))</f>
        <v/>
      </c>
      <c r="K68" s="4"/>
      <c r="L68" s="4"/>
      <c r="M68" s="5"/>
      <c r="N68" s="4"/>
    </row>
    <row r="69" spans="1:14">
      <c r="A69" s="33" t="s">
        <v>260</v>
      </c>
      <c r="B69" s="2"/>
      <c r="C69" s="7"/>
      <c r="D69" s="173"/>
      <c r="E69" s="222" t="str">
        <f>IF(Tabela1345[[#This Row],[Podmiot ponoszący wydatki]]="","",VLOOKUP(Tabela1345[[#This Row],[Podmiot ponoszący wydatki]],$F$2:$H$7,3,0))</f>
        <v/>
      </c>
      <c r="F69" s="8" t="str">
        <f>IF(Tabela1345[[#This Row],[Podmiot ponoszący wydatki]]="","",VLOOKUP(Tabela1345[[#This Row],[Podmiot ponoszący wydatki]],$F$2:$I$7,4,0))</f>
        <v/>
      </c>
      <c r="G69" s="8" t="str">
        <f>IF(Tabela1345[[#This Row],[Podmiot ponoszący wydatki]]="","",VLOOKUP(Tabela1345[[#This Row],[Podmiot ponoszący wydatki]],$F$2:$J$7,5,0))</f>
        <v/>
      </c>
      <c r="H69" s="6"/>
      <c r="I69" s="6"/>
      <c r="J69" s="3" t="str">
        <f>IF(Tabela1345[[#This Row],[Poziom dofinansowania]]="","",ROUND(Tabela1345[[#This Row],[Wydatki kwalifikowalne]]*Tabela1345[[#This Row],[Poziom dofinansowania]],2))</f>
        <v/>
      </c>
      <c r="K69" s="4"/>
      <c r="L69" s="4"/>
      <c r="M69" s="5"/>
      <c r="N69" s="4"/>
    </row>
    <row r="70" spans="1:14">
      <c r="A70" s="33" t="s">
        <v>261</v>
      </c>
      <c r="B70" s="2"/>
      <c r="C70" s="7"/>
      <c r="D70" s="173"/>
      <c r="E70" s="222" t="str">
        <f>IF(Tabela1345[[#This Row],[Podmiot ponoszący wydatki]]="","",VLOOKUP(Tabela1345[[#This Row],[Podmiot ponoszący wydatki]],$F$2:$H$7,3,0))</f>
        <v/>
      </c>
      <c r="F70" s="8" t="str">
        <f>IF(Tabela1345[[#This Row],[Podmiot ponoszący wydatki]]="","",VLOOKUP(Tabela1345[[#This Row],[Podmiot ponoszący wydatki]],$F$2:$I$7,4,0))</f>
        <v/>
      </c>
      <c r="G70" s="8" t="str">
        <f>IF(Tabela1345[[#This Row],[Podmiot ponoszący wydatki]]="","",VLOOKUP(Tabela1345[[#This Row],[Podmiot ponoszący wydatki]],$F$2:$J$7,5,0))</f>
        <v/>
      </c>
      <c r="H70" s="6"/>
      <c r="I70" s="6"/>
      <c r="J70" s="3" t="str">
        <f>IF(Tabela1345[[#This Row],[Poziom dofinansowania]]="","",ROUND(Tabela1345[[#This Row],[Wydatki kwalifikowalne]]*Tabela1345[[#This Row],[Poziom dofinansowania]],2))</f>
        <v/>
      </c>
      <c r="K70" s="4"/>
      <c r="L70" s="4"/>
      <c r="M70" s="5"/>
      <c r="N70" s="4"/>
    </row>
    <row r="71" spans="1:14">
      <c r="A71" s="33" t="s">
        <v>262</v>
      </c>
      <c r="B71" s="2"/>
      <c r="C71" s="7"/>
      <c r="D71" s="173"/>
      <c r="E71" s="222" t="str">
        <f>IF(Tabela1345[[#This Row],[Podmiot ponoszący wydatki]]="","",VLOOKUP(Tabela1345[[#This Row],[Podmiot ponoszący wydatki]],$F$2:$H$7,3,0))</f>
        <v/>
      </c>
      <c r="F71" s="8" t="str">
        <f>IF(Tabela1345[[#This Row],[Podmiot ponoszący wydatki]]="","",VLOOKUP(Tabela1345[[#This Row],[Podmiot ponoszący wydatki]],$F$2:$I$7,4,0))</f>
        <v/>
      </c>
      <c r="G71" s="8" t="str">
        <f>IF(Tabela1345[[#This Row],[Podmiot ponoszący wydatki]]="","",VLOOKUP(Tabela1345[[#This Row],[Podmiot ponoszący wydatki]],$F$2:$J$7,5,0))</f>
        <v/>
      </c>
      <c r="H71" s="6"/>
      <c r="I71" s="6"/>
      <c r="J71" s="3" t="str">
        <f>IF(Tabela1345[[#This Row],[Poziom dofinansowania]]="","",ROUND(Tabela1345[[#This Row],[Wydatki kwalifikowalne]]*Tabela1345[[#This Row],[Poziom dofinansowania]],2))</f>
        <v/>
      </c>
      <c r="K71" s="4"/>
      <c r="L71" s="4"/>
      <c r="M71" s="5"/>
      <c r="N71" s="4"/>
    </row>
    <row r="72" spans="1:14">
      <c r="A72" s="33" t="s">
        <v>263</v>
      </c>
      <c r="B72" s="2"/>
      <c r="C72" s="7"/>
      <c r="D72" s="173"/>
      <c r="E72" s="222" t="str">
        <f>IF(Tabela1345[[#This Row],[Podmiot ponoszący wydatki]]="","",VLOOKUP(Tabela1345[[#This Row],[Podmiot ponoszący wydatki]],$F$2:$H$7,3,0))</f>
        <v/>
      </c>
      <c r="F72" s="8" t="str">
        <f>IF(Tabela1345[[#This Row],[Podmiot ponoszący wydatki]]="","",VLOOKUP(Tabela1345[[#This Row],[Podmiot ponoszący wydatki]],$F$2:$I$7,4,0))</f>
        <v/>
      </c>
      <c r="G72" s="8" t="str">
        <f>IF(Tabela1345[[#This Row],[Podmiot ponoszący wydatki]]="","",VLOOKUP(Tabela1345[[#This Row],[Podmiot ponoszący wydatki]],$F$2:$J$7,5,0))</f>
        <v/>
      </c>
      <c r="H72" s="6"/>
      <c r="I72" s="6"/>
      <c r="J72" s="3" t="str">
        <f>IF(Tabela1345[[#This Row],[Poziom dofinansowania]]="","",ROUND(Tabela1345[[#This Row],[Wydatki kwalifikowalne]]*Tabela1345[[#This Row],[Poziom dofinansowania]],2))</f>
        <v/>
      </c>
      <c r="K72" s="4"/>
      <c r="L72" s="4"/>
      <c r="M72" s="5"/>
      <c r="N72" s="4"/>
    </row>
    <row r="73" spans="1:14">
      <c r="A73" s="33" t="s">
        <v>264</v>
      </c>
      <c r="B73" s="2"/>
      <c r="C73" s="7"/>
      <c r="D73" s="173"/>
      <c r="E73" s="222" t="str">
        <f>IF(Tabela1345[[#This Row],[Podmiot ponoszący wydatki]]="","",VLOOKUP(Tabela1345[[#This Row],[Podmiot ponoszący wydatki]],$F$2:$H$7,3,0))</f>
        <v/>
      </c>
      <c r="F73" s="8" t="str">
        <f>IF(Tabela1345[[#This Row],[Podmiot ponoszący wydatki]]="","",VLOOKUP(Tabela1345[[#This Row],[Podmiot ponoszący wydatki]],$F$2:$I$7,4,0))</f>
        <v/>
      </c>
      <c r="G73" s="8" t="str">
        <f>IF(Tabela1345[[#This Row],[Podmiot ponoszący wydatki]]="","",VLOOKUP(Tabela1345[[#This Row],[Podmiot ponoszący wydatki]],$F$2:$J$7,5,0))</f>
        <v/>
      </c>
      <c r="H73" s="6"/>
      <c r="I73" s="6"/>
      <c r="J73" s="3" t="str">
        <f>IF(Tabela1345[[#This Row],[Poziom dofinansowania]]="","",ROUND(Tabela1345[[#This Row],[Wydatki kwalifikowalne]]*Tabela1345[[#This Row],[Poziom dofinansowania]],2))</f>
        <v/>
      </c>
      <c r="K73" s="4"/>
      <c r="L73" s="4"/>
      <c r="M73" s="5"/>
      <c r="N73" s="4"/>
    </row>
    <row r="74" spans="1:14">
      <c r="A74" s="33" t="s">
        <v>265</v>
      </c>
      <c r="B74" s="2"/>
      <c r="C74" s="7"/>
      <c r="D74" s="173"/>
      <c r="E74" s="222" t="str">
        <f>IF(Tabela1345[[#This Row],[Podmiot ponoszący wydatki]]="","",VLOOKUP(Tabela1345[[#This Row],[Podmiot ponoszący wydatki]],$F$2:$H$7,3,0))</f>
        <v/>
      </c>
      <c r="F74" s="8" t="str">
        <f>IF(Tabela1345[[#This Row],[Podmiot ponoszący wydatki]]="","",VLOOKUP(Tabela1345[[#This Row],[Podmiot ponoszący wydatki]],$F$2:$I$7,4,0))</f>
        <v/>
      </c>
      <c r="G74" s="8" t="str">
        <f>IF(Tabela1345[[#This Row],[Podmiot ponoszący wydatki]]="","",VLOOKUP(Tabela1345[[#This Row],[Podmiot ponoszący wydatki]],$F$2:$J$7,5,0))</f>
        <v/>
      </c>
      <c r="H74" s="6"/>
      <c r="I74" s="6"/>
      <c r="J74" s="3" t="str">
        <f>IF(Tabela1345[[#This Row],[Poziom dofinansowania]]="","",ROUND(Tabela1345[[#This Row],[Wydatki kwalifikowalne]]*Tabela1345[[#This Row],[Poziom dofinansowania]],2))</f>
        <v/>
      </c>
      <c r="K74" s="4"/>
      <c r="L74" s="4"/>
      <c r="M74" s="5"/>
      <c r="N74" s="4"/>
    </row>
    <row r="75" spans="1:14">
      <c r="A75" s="33" t="s">
        <v>266</v>
      </c>
      <c r="B75" s="2"/>
      <c r="C75" s="7"/>
      <c r="D75" s="173"/>
      <c r="E75" s="222" t="str">
        <f>IF(Tabela1345[[#This Row],[Podmiot ponoszący wydatki]]="","",VLOOKUP(Tabela1345[[#This Row],[Podmiot ponoszący wydatki]],$F$2:$H$7,3,0))</f>
        <v/>
      </c>
      <c r="F75" s="8" t="str">
        <f>IF(Tabela1345[[#This Row],[Podmiot ponoszący wydatki]]="","",VLOOKUP(Tabela1345[[#This Row],[Podmiot ponoszący wydatki]],$F$2:$I$7,4,0))</f>
        <v/>
      </c>
      <c r="G75" s="8" t="str">
        <f>IF(Tabela1345[[#This Row],[Podmiot ponoszący wydatki]]="","",VLOOKUP(Tabela1345[[#This Row],[Podmiot ponoszący wydatki]],$F$2:$J$7,5,0))</f>
        <v/>
      </c>
      <c r="H75" s="6"/>
      <c r="I75" s="6"/>
      <c r="J75" s="3" t="str">
        <f>IF(Tabela1345[[#This Row],[Poziom dofinansowania]]="","",ROUND(Tabela1345[[#This Row],[Wydatki kwalifikowalne]]*Tabela1345[[#This Row],[Poziom dofinansowania]],2))</f>
        <v/>
      </c>
      <c r="K75" s="4"/>
      <c r="L75" s="4"/>
      <c r="M75" s="5"/>
      <c r="N75" s="4"/>
    </row>
    <row r="76" spans="1:14">
      <c r="A76" s="33" t="s">
        <v>267</v>
      </c>
      <c r="B76" s="2"/>
      <c r="C76" s="7"/>
      <c r="D76" s="173"/>
      <c r="E76" s="222" t="str">
        <f>IF(Tabela1345[[#This Row],[Podmiot ponoszący wydatki]]="","",VLOOKUP(Tabela1345[[#This Row],[Podmiot ponoszący wydatki]],$F$2:$H$7,3,0))</f>
        <v/>
      </c>
      <c r="F76" s="8" t="str">
        <f>IF(Tabela1345[[#This Row],[Podmiot ponoszący wydatki]]="","",VLOOKUP(Tabela1345[[#This Row],[Podmiot ponoszący wydatki]],$F$2:$I$7,4,0))</f>
        <v/>
      </c>
      <c r="G76" s="8" t="str">
        <f>IF(Tabela1345[[#This Row],[Podmiot ponoszący wydatki]]="","",VLOOKUP(Tabela1345[[#This Row],[Podmiot ponoszący wydatki]],$F$2:$J$7,5,0))</f>
        <v/>
      </c>
      <c r="H76" s="6"/>
      <c r="I76" s="6"/>
      <c r="J76" s="3" t="str">
        <f>IF(Tabela1345[[#This Row],[Poziom dofinansowania]]="","",ROUND(Tabela1345[[#This Row],[Wydatki kwalifikowalne]]*Tabela1345[[#This Row],[Poziom dofinansowania]],2))</f>
        <v/>
      </c>
      <c r="K76" s="4"/>
      <c r="L76" s="4"/>
      <c r="M76" s="5"/>
      <c r="N76" s="4"/>
    </row>
    <row r="77" spans="1:14">
      <c r="A77" s="33" t="s">
        <v>268</v>
      </c>
      <c r="B77" s="2"/>
      <c r="C77" s="7"/>
      <c r="D77" s="173"/>
      <c r="E77" s="222" t="str">
        <f>IF(Tabela1345[[#This Row],[Podmiot ponoszący wydatki]]="","",VLOOKUP(Tabela1345[[#This Row],[Podmiot ponoszący wydatki]],$F$2:$H$7,3,0))</f>
        <v/>
      </c>
      <c r="F77" s="8" t="str">
        <f>IF(Tabela1345[[#This Row],[Podmiot ponoszący wydatki]]="","",VLOOKUP(Tabela1345[[#This Row],[Podmiot ponoszący wydatki]],$F$2:$I$7,4,0))</f>
        <v/>
      </c>
      <c r="G77" s="8" t="str">
        <f>IF(Tabela1345[[#This Row],[Podmiot ponoszący wydatki]]="","",VLOOKUP(Tabela1345[[#This Row],[Podmiot ponoszący wydatki]],$F$2:$J$7,5,0))</f>
        <v/>
      </c>
      <c r="H77" s="6"/>
      <c r="I77" s="6"/>
      <c r="J77" s="3" t="str">
        <f>IF(Tabela1345[[#This Row],[Poziom dofinansowania]]="","",ROUND(Tabela1345[[#This Row],[Wydatki kwalifikowalne]]*Tabela1345[[#This Row],[Poziom dofinansowania]],2))</f>
        <v/>
      </c>
      <c r="K77" s="4"/>
      <c r="L77" s="4"/>
      <c r="M77" s="5"/>
      <c r="N77" s="4"/>
    </row>
    <row r="78" spans="1:14">
      <c r="A78" s="33" t="s">
        <v>269</v>
      </c>
      <c r="B78" s="2"/>
      <c r="C78" s="7"/>
      <c r="D78" s="173"/>
      <c r="E78" s="222" t="str">
        <f>IF(Tabela1345[[#This Row],[Podmiot ponoszący wydatki]]="","",VLOOKUP(Tabela1345[[#This Row],[Podmiot ponoszący wydatki]],$F$2:$H$7,3,0))</f>
        <v/>
      </c>
      <c r="F78" s="8" t="str">
        <f>IF(Tabela1345[[#This Row],[Podmiot ponoszący wydatki]]="","",VLOOKUP(Tabela1345[[#This Row],[Podmiot ponoszący wydatki]],$F$2:$I$7,4,0))</f>
        <v/>
      </c>
      <c r="G78" s="8" t="str">
        <f>IF(Tabela1345[[#This Row],[Podmiot ponoszący wydatki]]="","",VLOOKUP(Tabela1345[[#This Row],[Podmiot ponoszący wydatki]],$F$2:$J$7,5,0))</f>
        <v/>
      </c>
      <c r="H78" s="6"/>
      <c r="I78" s="6"/>
      <c r="J78" s="3" t="str">
        <f>IF(Tabela1345[[#This Row],[Poziom dofinansowania]]="","",ROUND(Tabela1345[[#This Row],[Wydatki kwalifikowalne]]*Tabela1345[[#This Row],[Poziom dofinansowania]],2))</f>
        <v/>
      </c>
      <c r="K78" s="4"/>
      <c r="L78" s="4"/>
      <c r="M78" s="5"/>
      <c r="N78" s="4"/>
    </row>
    <row r="79" spans="1:14">
      <c r="A79" s="33" t="s">
        <v>270</v>
      </c>
      <c r="B79" s="2"/>
      <c r="C79" s="7"/>
      <c r="D79" s="173"/>
      <c r="E79" s="222" t="str">
        <f>IF(Tabela1345[[#This Row],[Podmiot ponoszący wydatki]]="","",VLOOKUP(Tabela1345[[#This Row],[Podmiot ponoszący wydatki]],$F$2:$H$7,3,0))</f>
        <v/>
      </c>
      <c r="F79" s="8" t="str">
        <f>IF(Tabela1345[[#This Row],[Podmiot ponoszący wydatki]]="","",VLOOKUP(Tabela1345[[#This Row],[Podmiot ponoszący wydatki]],$F$2:$I$7,4,0))</f>
        <v/>
      </c>
      <c r="G79" s="8" t="str">
        <f>IF(Tabela1345[[#This Row],[Podmiot ponoszący wydatki]]="","",VLOOKUP(Tabela1345[[#This Row],[Podmiot ponoszący wydatki]],$F$2:$J$7,5,0))</f>
        <v/>
      </c>
      <c r="H79" s="6"/>
      <c r="I79" s="6"/>
      <c r="J79" s="3" t="str">
        <f>IF(Tabela1345[[#This Row],[Poziom dofinansowania]]="","",ROUND(Tabela1345[[#This Row],[Wydatki kwalifikowalne]]*Tabela1345[[#This Row],[Poziom dofinansowania]],2))</f>
        <v/>
      </c>
      <c r="K79" s="4"/>
      <c r="L79" s="4"/>
      <c r="M79" s="5"/>
      <c r="N79" s="4"/>
    </row>
    <row r="80" spans="1:14">
      <c r="A80" s="33" t="s">
        <v>271</v>
      </c>
      <c r="B80" s="2"/>
      <c r="C80" s="7"/>
      <c r="D80" s="173"/>
      <c r="E80" s="222" t="str">
        <f>IF(Tabela1345[[#This Row],[Podmiot ponoszący wydatki]]="","",VLOOKUP(Tabela1345[[#This Row],[Podmiot ponoszący wydatki]],$F$2:$H$7,3,0))</f>
        <v/>
      </c>
      <c r="F80" s="8" t="str">
        <f>IF(Tabela1345[[#This Row],[Podmiot ponoszący wydatki]]="","",VLOOKUP(Tabela1345[[#This Row],[Podmiot ponoszący wydatki]],$F$2:$I$7,4,0))</f>
        <v/>
      </c>
      <c r="G80" s="8" t="str">
        <f>IF(Tabela1345[[#This Row],[Podmiot ponoszący wydatki]]="","",VLOOKUP(Tabela1345[[#This Row],[Podmiot ponoszący wydatki]],$F$2:$J$7,5,0))</f>
        <v/>
      </c>
      <c r="H80" s="6"/>
      <c r="I80" s="6"/>
      <c r="J80" s="3" t="str">
        <f>IF(Tabela1345[[#This Row],[Poziom dofinansowania]]="","",ROUND(Tabela1345[[#This Row],[Wydatki kwalifikowalne]]*Tabela1345[[#This Row],[Poziom dofinansowania]],2))</f>
        <v/>
      </c>
      <c r="K80" s="4"/>
      <c r="L80" s="4"/>
      <c r="M80" s="5"/>
      <c r="N80" s="4"/>
    </row>
    <row r="81" spans="1:14">
      <c r="A81" s="33" t="s">
        <v>272</v>
      </c>
      <c r="B81" s="2"/>
      <c r="C81" s="7"/>
      <c r="D81" s="173"/>
      <c r="E81" s="222" t="str">
        <f>IF(Tabela1345[[#This Row],[Podmiot ponoszący wydatki]]="","",VLOOKUP(Tabela1345[[#This Row],[Podmiot ponoszący wydatki]],$F$2:$H$7,3,0))</f>
        <v/>
      </c>
      <c r="F81" s="8" t="str">
        <f>IF(Tabela1345[[#This Row],[Podmiot ponoszący wydatki]]="","",VLOOKUP(Tabela1345[[#This Row],[Podmiot ponoszący wydatki]],$F$2:$I$7,4,0))</f>
        <v/>
      </c>
      <c r="G81" s="8" t="str">
        <f>IF(Tabela1345[[#This Row],[Podmiot ponoszący wydatki]]="","",VLOOKUP(Tabela1345[[#This Row],[Podmiot ponoszący wydatki]],$F$2:$J$7,5,0))</f>
        <v/>
      </c>
      <c r="H81" s="6"/>
      <c r="I81" s="6"/>
      <c r="J81" s="3" t="str">
        <f>IF(Tabela1345[[#This Row],[Poziom dofinansowania]]="","",ROUND(Tabela1345[[#This Row],[Wydatki kwalifikowalne]]*Tabela1345[[#This Row],[Poziom dofinansowania]],2))</f>
        <v/>
      </c>
      <c r="K81" s="4"/>
      <c r="L81" s="4"/>
      <c r="M81" s="5"/>
      <c r="N81" s="4"/>
    </row>
    <row r="82" spans="1:14">
      <c r="A82" s="33" t="s">
        <v>273</v>
      </c>
      <c r="B82" s="2"/>
      <c r="C82" s="7"/>
      <c r="D82" s="173"/>
      <c r="E82" s="222" t="str">
        <f>IF(Tabela1345[[#This Row],[Podmiot ponoszący wydatki]]="","",VLOOKUP(Tabela1345[[#This Row],[Podmiot ponoszący wydatki]],$F$2:$H$7,3,0))</f>
        <v/>
      </c>
      <c r="F82" s="8" t="str">
        <f>IF(Tabela1345[[#This Row],[Podmiot ponoszący wydatki]]="","",VLOOKUP(Tabela1345[[#This Row],[Podmiot ponoszący wydatki]],$F$2:$I$7,4,0))</f>
        <v/>
      </c>
      <c r="G82" s="8" t="str">
        <f>IF(Tabela1345[[#This Row],[Podmiot ponoszący wydatki]]="","",VLOOKUP(Tabela1345[[#This Row],[Podmiot ponoszący wydatki]],$F$2:$J$7,5,0))</f>
        <v/>
      </c>
      <c r="H82" s="6"/>
      <c r="I82" s="6"/>
      <c r="J82" s="3" t="str">
        <f>IF(Tabela1345[[#This Row],[Poziom dofinansowania]]="","",ROUND(Tabela1345[[#This Row],[Wydatki kwalifikowalne]]*Tabela1345[[#This Row],[Poziom dofinansowania]],2))</f>
        <v/>
      </c>
      <c r="K82" s="4"/>
      <c r="L82" s="4"/>
      <c r="M82" s="5"/>
      <c r="N82" s="4"/>
    </row>
    <row r="83" spans="1:14">
      <c r="A83" s="33" t="s">
        <v>274</v>
      </c>
      <c r="B83" s="2"/>
      <c r="C83" s="7"/>
      <c r="D83" s="173"/>
      <c r="E83" s="222" t="str">
        <f>IF(Tabela1345[[#This Row],[Podmiot ponoszący wydatki]]="","",VLOOKUP(Tabela1345[[#This Row],[Podmiot ponoszący wydatki]],$F$2:$H$7,3,0))</f>
        <v/>
      </c>
      <c r="F83" s="8" t="str">
        <f>IF(Tabela1345[[#This Row],[Podmiot ponoszący wydatki]]="","",VLOOKUP(Tabela1345[[#This Row],[Podmiot ponoszący wydatki]],$F$2:$I$7,4,0))</f>
        <v/>
      </c>
      <c r="G83" s="8" t="str">
        <f>IF(Tabela1345[[#This Row],[Podmiot ponoszący wydatki]]="","",VLOOKUP(Tabela1345[[#This Row],[Podmiot ponoszący wydatki]],$F$2:$J$7,5,0))</f>
        <v/>
      </c>
      <c r="H83" s="6"/>
      <c r="I83" s="6"/>
      <c r="J83" s="3" t="str">
        <f>IF(Tabela1345[[#This Row],[Poziom dofinansowania]]="","",ROUND(Tabela1345[[#This Row],[Wydatki kwalifikowalne]]*Tabela1345[[#This Row],[Poziom dofinansowania]],2))</f>
        <v/>
      </c>
      <c r="K83" s="4"/>
      <c r="L83" s="4"/>
      <c r="M83" s="5"/>
      <c r="N83" s="4"/>
    </row>
    <row r="84" spans="1:14">
      <c r="A84" s="33" t="s">
        <v>275</v>
      </c>
      <c r="B84" s="2"/>
      <c r="C84" s="7"/>
      <c r="D84" s="173"/>
      <c r="E84" s="222" t="str">
        <f>IF(Tabela1345[[#This Row],[Podmiot ponoszący wydatki]]="","",VLOOKUP(Tabela1345[[#This Row],[Podmiot ponoszący wydatki]],$F$2:$H$7,3,0))</f>
        <v/>
      </c>
      <c r="F84" s="8" t="str">
        <f>IF(Tabela1345[[#This Row],[Podmiot ponoszący wydatki]]="","",VLOOKUP(Tabela1345[[#This Row],[Podmiot ponoszący wydatki]],$F$2:$I$7,4,0))</f>
        <v/>
      </c>
      <c r="G84" s="8" t="str">
        <f>IF(Tabela1345[[#This Row],[Podmiot ponoszący wydatki]]="","",VLOOKUP(Tabela1345[[#This Row],[Podmiot ponoszący wydatki]],$F$2:$J$7,5,0))</f>
        <v/>
      </c>
      <c r="H84" s="6"/>
      <c r="I84" s="6"/>
      <c r="J84" s="3" t="str">
        <f>IF(Tabela1345[[#This Row],[Poziom dofinansowania]]="","",ROUND(Tabela1345[[#This Row],[Wydatki kwalifikowalne]]*Tabela1345[[#This Row],[Poziom dofinansowania]],2))</f>
        <v/>
      </c>
      <c r="K84" s="4"/>
      <c r="L84" s="4"/>
      <c r="M84" s="5"/>
      <c r="N84" s="4"/>
    </row>
    <row r="85" spans="1:14">
      <c r="A85" s="33" t="s">
        <v>276</v>
      </c>
      <c r="B85" s="2"/>
      <c r="C85" s="7"/>
      <c r="D85" s="173"/>
      <c r="E85" s="222" t="str">
        <f>IF(Tabela1345[[#This Row],[Podmiot ponoszący wydatki]]="","",VLOOKUP(Tabela1345[[#This Row],[Podmiot ponoszący wydatki]],$F$2:$H$7,3,0))</f>
        <v/>
      </c>
      <c r="F85" s="8" t="str">
        <f>IF(Tabela1345[[#This Row],[Podmiot ponoszący wydatki]]="","",VLOOKUP(Tabela1345[[#This Row],[Podmiot ponoszący wydatki]],$F$2:$I$7,4,0))</f>
        <v/>
      </c>
      <c r="G85" s="8" t="str">
        <f>IF(Tabela1345[[#This Row],[Podmiot ponoszący wydatki]]="","",VLOOKUP(Tabela1345[[#This Row],[Podmiot ponoszący wydatki]],$F$2:$J$7,5,0))</f>
        <v/>
      </c>
      <c r="H85" s="6"/>
      <c r="I85" s="6"/>
      <c r="J85" s="3" t="str">
        <f>IF(Tabela1345[[#This Row],[Poziom dofinansowania]]="","",ROUND(Tabela1345[[#This Row],[Wydatki kwalifikowalne]]*Tabela1345[[#This Row],[Poziom dofinansowania]],2))</f>
        <v/>
      </c>
      <c r="K85" s="4"/>
      <c r="L85" s="4"/>
      <c r="M85" s="5"/>
      <c r="N85" s="4"/>
    </row>
    <row r="86" spans="1:14">
      <c r="A86" s="33" t="s">
        <v>277</v>
      </c>
      <c r="B86" s="2"/>
      <c r="C86" s="7"/>
      <c r="D86" s="173"/>
      <c r="E86" s="222" t="str">
        <f>IF(Tabela1345[[#This Row],[Podmiot ponoszący wydatki]]="","",VLOOKUP(Tabela1345[[#This Row],[Podmiot ponoszący wydatki]],$F$2:$H$7,3,0))</f>
        <v/>
      </c>
      <c r="F86" s="8" t="str">
        <f>IF(Tabela1345[[#This Row],[Podmiot ponoszący wydatki]]="","",VLOOKUP(Tabela1345[[#This Row],[Podmiot ponoszący wydatki]],$F$2:$I$7,4,0))</f>
        <v/>
      </c>
      <c r="G86" s="8" t="str">
        <f>IF(Tabela1345[[#This Row],[Podmiot ponoszący wydatki]]="","",VLOOKUP(Tabela1345[[#This Row],[Podmiot ponoszący wydatki]],$F$2:$J$7,5,0))</f>
        <v/>
      </c>
      <c r="H86" s="6"/>
      <c r="I86" s="6"/>
      <c r="J86" s="3" t="str">
        <f>IF(Tabela1345[[#This Row],[Poziom dofinansowania]]="","",ROUND(Tabela1345[[#This Row],[Wydatki kwalifikowalne]]*Tabela1345[[#This Row],[Poziom dofinansowania]],2))</f>
        <v/>
      </c>
      <c r="K86" s="4"/>
      <c r="L86" s="4"/>
      <c r="M86" s="5"/>
      <c r="N86" s="4"/>
    </row>
    <row r="87" spans="1:14">
      <c r="A87" s="33" t="s">
        <v>278</v>
      </c>
      <c r="B87" s="2"/>
      <c r="C87" s="7"/>
      <c r="D87" s="173"/>
      <c r="E87" s="222" t="str">
        <f>IF(Tabela1345[[#This Row],[Podmiot ponoszący wydatki]]="","",VLOOKUP(Tabela1345[[#This Row],[Podmiot ponoszący wydatki]],$F$2:$H$7,3,0))</f>
        <v/>
      </c>
      <c r="F87" s="8" t="str">
        <f>IF(Tabela1345[[#This Row],[Podmiot ponoszący wydatki]]="","",VLOOKUP(Tabela1345[[#This Row],[Podmiot ponoszący wydatki]],$F$2:$I$7,4,0))</f>
        <v/>
      </c>
      <c r="G87" s="8" t="str">
        <f>IF(Tabela1345[[#This Row],[Podmiot ponoszący wydatki]]="","",VLOOKUP(Tabela1345[[#This Row],[Podmiot ponoszący wydatki]],$F$2:$J$7,5,0))</f>
        <v/>
      </c>
      <c r="H87" s="6"/>
      <c r="I87" s="6"/>
      <c r="J87" s="3" t="str">
        <f>IF(Tabela1345[[#This Row],[Poziom dofinansowania]]="","",ROUND(Tabela1345[[#This Row],[Wydatki kwalifikowalne]]*Tabela1345[[#This Row],[Poziom dofinansowania]],2))</f>
        <v/>
      </c>
      <c r="K87" s="4"/>
      <c r="L87" s="4"/>
      <c r="M87" s="5"/>
      <c r="N87" s="4"/>
    </row>
    <row r="88" spans="1:14">
      <c r="A88" s="33" t="s">
        <v>279</v>
      </c>
      <c r="B88" s="2"/>
      <c r="C88" s="7"/>
      <c r="D88" s="173"/>
      <c r="E88" s="222" t="str">
        <f>IF(Tabela1345[[#This Row],[Podmiot ponoszący wydatki]]="","",VLOOKUP(Tabela1345[[#This Row],[Podmiot ponoszący wydatki]],$F$2:$H$7,3,0))</f>
        <v/>
      </c>
      <c r="F88" s="8" t="str">
        <f>IF(Tabela1345[[#This Row],[Podmiot ponoszący wydatki]]="","",VLOOKUP(Tabela1345[[#This Row],[Podmiot ponoszący wydatki]],$F$2:$I$7,4,0))</f>
        <v/>
      </c>
      <c r="G88" s="8" t="str">
        <f>IF(Tabela1345[[#This Row],[Podmiot ponoszący wydatki]]="","",VLOOKUP(Tabela1345[[#This Row],[Podmiot ponoszący wydatki]],$F$2:$J$7,5,0))</f>
        <v/>
      </c>
      <c r="H88" s="6"/>
      <c r="I88" s="6"/>
      <c r="J88" s="3" t="str">
        <f>IF(Tabela1345[[#This Row],[Poziom dofinansowania]]="","",ROUND(Tabela1345[[#This Row],[Wydatki kwalifikowalne]]*Tabela1345[[#This Row],[Poziom dofinansowania]],2))</f>
        <v/>
      </c>
      <c r="K88" s="4"/>
      <c r="L88" s="4"/>
      <c r="M88" s="5"/>
      <c r="N88" s="4"/>
    </row>
    <row r="89" spans="1:14">
      <c r="A89" s="33" t="s">
        <v>280</v>
      </c>
      <c r="B89" s="2"/>
      <c r="C89" s="7"/>
      <c r="D89" s="173"/>
      <c r="E89" s="222" t="str">
        <f>IF(Tabela1345[[#This Row],[Podmiot ponoszący wydatki]]="","",VLOOKUP(Tabela1345[[#This Row],[Podmiot ponoszący wydatki]],$F$2:$H$7,3,0))</f>
        <v/>
      </c>
      <c r="F89" s="8" t="str">
        <f>IF(Tabela1345[[#This Row],[Podmiot ponoszący wydatki]]="","",VLOOKUP(Tabela1345[[#This Row],[Podmiot ponoszący wydatki]],$F$2:$I$7,4,0))</f>
        <v/>
      </c>
      <c r="G89" s="8" t="str">
        <f>IF(Tabela1345[[#This Row],[Podmiot ponoszący wydatki]]="","",VLOOKUP(Tabela1345[[#This Row],[Podmiot ponoszący wydatki]],$F$2:$J$7,5,0))</f>
        <v/>
      </c>
      <c r="H89" s="6"/>
      <c r="I89" s="6"/>
      <c r="J89" s="3" t="str">
        <f>IF(Tabela1345[[#This Row],[Poziom dofinansowania]]="","",ROUND(Tabela1345[[#This Row],[Wydatki kwalifikowalne]]*Tabela1345[[#This Row],[Poziom dofinansowania]],2))</f>
        <v/>
      </c>
      <c r="K89" s="4"/>
      <c r="L89" s="4"/>
      <c r="M89" s="5"/>
      <c r="N89" s="4"/>
    </row>
    <row r="90" spans="1:14">
      <c r="A90" s="33" t="s">
        <v>281</v>
      </c>
      <c r="B90" s="2"/>
      <c r="C90" s="7"/>
      <c r="D90" s="173"/>
      <c r="E90" s="222" t="str">
        <f>IF(Tabela1345[[#This Row],[Podmiot ponoszący wydatki]]="","",VLOOKUP(Tabela1345[[#This Row],[Podmiot ponoszący wydatki]],$F$2:$H$7,3,0))</f>
        <v/>
      </c>
      <c r="F90" s="8" t="str">
        <f>IF(Tabela1345[[#This Row],[Podmiot ponoszący wydatki]]="","",VLOOKUP(Tabela1345[[#This Row],[Podmiot ponoszący wydatki]],$F$2:$I$7,4,0))</f>
        <v/>
      </c>
      <c r="G90" s="8" t="str">
        <f>IF(Tabela1345[[#This Row],[Podmiot ponoszący wydatki]]="","",VLOOKUP(Tabela1345[[#This Row],[Podmiot ponoszący wydatki]],$F$2:$J$7,5,0))</f>
        <v/>
      </c>
      <c r="H90" s="6"/>
      <c r="I90" s="6"/>
      <c r="J90" s="3" t="str">
        <f>IF(Tabela1345[[#This Row],[Poziom dofinansowania]]="","",ROUND(Tabela1345[[#This Row],[Wydatki kwalifikowalne]]*Tabela1345[[#This Row],[Poziom dofinansowania]],2))</f>
        <v/>
      </c>
      <c r="K90" s="4"/>
      <c r="L90" s="4"/>
      <c r="M90" s="5"/>
      <c r="N90" s="4"/>
    </row>
    <row r="91" spans="1:14">
      <c r="A91" s="33" t="s">
        <v>282</v>
      </c>
      <c r="B91" s="2"/>
      <c r="C91" s="7"/>
      <c r="D91" s="173"/>
      <c r="E91" s="222" t="str">
        <f>IF(Tabela1345[[#This Row],[Podmiot ponoszący wydatki]]="","",VLOOKUP(Tabela1345[[#This Row],[Podmiot ponoszący wydatki]],$F$2:$H$7,3,0))</f>
        <v/>
      </c>
      <c r="F91" s="8" t="str">
        <f>IF(Tabela1345[[#This Row],[Podmiot ponoszący wydatki]]="","",VLOOKUP(Tabela1345[[#This Row],[Podmiot ponoszący wydatki]],$F$2:$I$7,4,0))</f>
        <v/>
      </c>
      <c r="G91" s="8" t="str">
        <f>IF(Tabela1345[[#This Row],[Podmiot ponoszący wydatki]]="","",VLOOKUP(Tabela1345[[#This Row],[Podmiot ponoszący wydatki]],$F$2:$J$7,5,0))</f>
        <v/>
      </c>
      <c r="H91" s="6"/>
      <c r="I91" s="6"/>
      <c r="J91" s="3" t="str">
        <f>IF(Tabela1345[[#This Row],[Poziom dofinansowania]]="","",ROUND(Tabela1345[[#This Row],[Wydatki kwalifikowalne]]*Tabela1345[[#This Row],[Poziom dofinansowania]],2))</f>
        <v/>
      </c>
      <c r="K91" s="4"/>
      <c r="L91" s="4"/>
      <c r="M91" s="5"/>
      <c r="N91" s="4"/>
    </row>
    <row r="92" spans="1:14">
      <c r="A92" s="33" t="s">
        <v>283</v>
      </c>
      <c r="B92" s="2"/>
      <c r="C92" s="7"/>
      <c r="D92" s="173"/>
      <c r="E92" s="222" t="str">
        <f>IF(Tabela1345[[#This Row],[Podmiot ponoszący wydatki]]="","",VLOOKUP(Tabela1345[[#This Row],[Podmiot ponoszący wydatki]],$F$2:$H$7,3,0))</f>
        <v/>
      </c>
      <c r="F92" s="8" t="str">
        <f>IF(Tabela1345[[#This Row],[Podmiot ponoszący wydatki]]="","",VLOOKUP(Tabela1345[[#This Row],[Podmiot ponoszący wydatki]],$F$2:$I$7,4,0))</f>
        <v/>
      </c>
      <c r="G92" s="8" t="str">
        <f>IF(Tabela1345[[#This Row],[Podmiot ponoszący wydatki]]="","",VLOOKUP(Tabela1345[[#This Row],[Podmiot ponoszący wydatki]],$F$2:$J$7,5,0))</f>
        <v/>
      </c>
      <c r="H92" s="6"/>
      <c r="I92" s="6"/>
      <c r="J92" s="3" t="str">
        <f>IF(Tabela1345[[#This Row],[Poziom dofinansowania]]="","",ROUND(Tabela1345[[#This Row],[Wydatki kwalifikowalne]]*Tabela1345[[#This Row],[Poziom dofinansowania]],2))</f>
        <v/>
      </c>
      <c r="K92" s="4"/>
      <c r="L92" s="4"/>
      <c r="M92" s="5"/>
      <c r="N92" s="4"/>
    </row>
    <row r="93" spans="1:14">
      <c r="A93" s="33" t="s">
        <v>284</v>
      </c>
      <c r="B93" s="2"/>
      <c r="C93" s="7"/>
      <c r="D93" s="173"/>
      <c r="E93" s="222" t="str">
        <f>IF(Tabela1345[[#This Row],[Podmiot ponoszący wydatki]]="","",VLOOKUP(Tabela1345[[#This Row],[Podmiot ponoszący wydatki]],$F$2:$H$7,3,0))</f>
        <v/>
      </c>
      <c r="F93" s="8" t="str">
        <f>IF(Tabela1345[[#This Row],[Podmiot ponoszący wydatki]]="","",VLOOKUP(Tabela1345[[#This Row],[Podmiot ponoszący wydatki]],$F$2:$I$7,4,0))</f>
        <v/>
      </c>
      <c r="G93" s="8" t="str">
        <f>IF(Tabela1345[[#This Row],[Podmiot ponoszący wydatki]]="","",VLOOKUP(Tabela1345[[#This Row],[Podmiot ponoszący wydatki]],$F$2:$J$7,5,0))</f>
        <v/>
      </c>
      <c r="H93" s="6"/>
      <c r="I93" s="6"/>
      <c r="J93" s="3" t="str">
        <f>IF(Tabela1345[[#This Row],[Poziom dofinansowania]]="","",ROUND(Tabela1345[[#This Row],[Wydatki kwalifikowalne]]*Tabela1345[[#This Row],[Poziom dofinansowania]],2))</f>
        <v/>
      </c>
      <c r="K93" s="4"/>
      <c r="L93" s="4"/>
      <c r="M93" s="5"/>
      <c r="N93" s="4"/>
    </row>
    <row r="94" spans="1:14">
      <c r="A94" s="33" t="s">
        <v>285</v>
      </c>
      <c r="B94" s="2"/>
      <c r="C94" s="7"/>
      <c r="D94" s="173"/>
      <c r="E94" s="222" t="str">
        <f>IF(Tabela1345[[#This Row],[Podmiot ponoszący wydatki]]="","",VLOOKUP(Tabela1345[[#This Row],[Podmiot ponoszący wydatki]],$F$2:$H$7,3,0))</f>
        <v/>
      </c>
      <c r="F94" s="8" t="str">
        <f>IF(Tabela1345[[#This Row],[Podmiot ponoszący wydatki]]="","",VLOOKUP(Tabela1345[[#This Row],[Podmiot ponoszący wydatki]],$F$2:$I$7,4,0))</f>
        <v/>
      </c>
      <c r="G94" s="8" t="str">
        <f>IF(Tabela1345[[#This Row],[Podmiot ponoszący wydatki]]="","",VLOOKUP(Tabela1345[[#This Row],[Podmiot ponoszący wydatki]],$F$2:$J$7,5,0))</f>
        <v/>
      </c>
      <c r="H94" s="6"/>
      <c r="I94" s="6"/>
      <c r="J94" s="3" t="str">
        <f>IF(Tabela1345[[#This Row],[Poziom dofinansowania]]="","",ROUND(Tabela1345[[#This Row],[Wydatki kwalifikowalne]]*Tabela1345[[#This Row],[Poziom dofinansowania]],2))</f>
        <v/>
      </c>
      <c r="K94" s="4"/>
      <c r="L94" s="4"/>
      <c r="M94" s="5"/>
      <c r="N94" s="4"/>
    </row>
    <row r="95" spans="1:14">
      <c r="A95" s="33" t="s">
        <v>286</v>
      </c>
      <c r="B95" s="2"/>
      <c r="C95" s="7"/>
      <c r="D95" s="173"/>
      <c r="E95" s="222" t="str">
        <f>IF(Tabela1345[[#This Row],[Podmiot ponoszący wydatki]]="","",VLOOKUP(Tabela1345[[#This Row],[Podmiot ponoszący wydatki]],$F$2:$H$7,3,0))</f>
        <v/>
      </c>
      <c r="F95" s="8" t="str">
        <f>IF(Tabela1345[[#This Row],[Podmiot ponoszący wydatki]]="","",VLOOKUP(Tabela1345[[#This Row],[Podmiot ponoszący wydatki]],$F$2:$I$7,4,0))</f>
        <v/>
      </c>
      <c r="G95" s="8" t="str">
        <f>IF(Tabela1345[[#This Row],[Podmiot ponoszący wydatki]]="","",VLOOKUP(Tabela1345[[#This Row],[Podmiot ponoszący wydatki]],$F$2:$J$7,5,0))</f>
        <v/>
      </c>
      <c r="H95" s="6"/>
      <c r="I95" s="6"/>
      <c r="J95" s="3" t="str">
        <f>IF(Tabela1345[[#This Row],[Poziom dofinansowania]]="","",ROUND(Tabela1345[[#This Row],[Wydatki kwalifikowalne]]*Tabela1345[[#This Row],[Poziom dofinansowania]],2))</f>
        <v/>
      </c>
      <c r="K95" s="4"/>
      <c r="L95" s="4"/>
      <c r="M95" s="5"/>
      <c r="N95" s="4"/>
    </row>
    <row r="96" spans="1:14">
      <c r="A96" s="33" t="s">
        <v>287</v>
      </c>
      <c r="B96" s="2"/>
      <c r="C96" s="7"/>
      <c r="D96" s="173"/>
      <c r="E96" s="222" t="str">
        <f>IF(Tabela1345[[#This Row],[Podmiot ponoszący wydatki]]="","",VLOOKUP(Tabela1345[[#This Row],[Podmiot ponoszący wydatki]],$F$2:$H$7,3,0))</f>
        <v/>
      </c>
      <c r="F96" s="8" t="str">
        <f>IF(Tabela1345[[#This Row],[Podmiot ponoszący wydatki]]="","",VLOOKUP(Tabela1345[[#This Row],[Podmiot ponoszący wydatki]],$F$2:$I$7,4,0))</f>
        <v/>
      </c>
      <c r="G96" s="8" t="str">
        <f>IF(Tabela1345[[#This Row],[Podmiot ponoszący wydatki]]="","",VLOOKUP(Tabela1345[[#This Row],[Podmiot ponoszący wydatki]],$F$2:$J$7,5,0))</f>
        <v/>
      </c>
      <c r="H96" s="6"/>
      <c r="I96" s="6"/>
      <c r="J96" s="3" t="str">
        <f>IF(Tabela1345[[#This Row],[Poziom dofinansowania]]="","",ROUND(Tabela1345[[#This Row],[Wydatki kwalifikowalne]]*Tabela1345[[#This Row],[Poziom dofinansowania]],2))</f>
        <v/>
      </c>
      <c r="K96" s="4"/>
      <c r="L96" s="4"/>
      <c r="M96" s="5"/>
      <c r="N96" s="4"/>
    </row>
    <row r="97" spans="1:14">
      <c r="A97" s="33" t="s">
        <v>288</v>
      </c>
      <c r="B97" s="2"/>
      <c r="C97" s="7"/>
      <c r="D97" s="173"/>
      <c r="E97" s="222" t="str">
        <f>IF(Tabela1345[[#This Row],[Podmiot ponoszący wydatki]]="","",VLOOKUP(Tabela1345[[#This Row],[Podmiot ponoszący wydatki]],$F$2:$H$7,3,0))</f>
        <v/>
      </c>
      <c r="F97" s="8" t="str">
        <f>IF(Tabela1345[[#This Row],[Podmiot ponoszący wydatki]]="","",VLOOKUP(Tabela1345[[#This Row],[Podmiot ponoszący wydatki]],$F$2:$I$7,4,0))</f>
        <v/>
      </c>
      <c r="G97" s="8" t="str">
        <f>IF(Tabela1345[[#This Row],[Podmiot ponoszący wydatki]]="","",VLOOKUP(Tabela1345[[#This Row],[Podmiot ponoszący wydatki]],$F$2:$J$7,5,0))</f>
        <v/>
      </c>
      <c r="H97" s="6"/>
      <c r="I97" s="6"/>
      <c r="J97" s="3" t="str">
        <f>IF(Tabela1345[[#This Row],[Poziom dofinansowania]]="","",ROUND(Tabela1345[[#This Row],[Wydatki kwalifikowalne]]*Tabela1345[[#This Row],[Poziom dofinansowania]],2))</f>
        <v/>
      </c>
      <c r="K97" s="4"/>
      <c r="L97" s="4"/>
      <c r="M97" s="5"/>
      <c r="N97" s="4"/>
    </row>
    <row r="98" spans="1:14">
      <c r="A98" s="33" t="s">
        <v>289</v>
      </c>
      <c r="B98" s="2"/>
      <c r="C98" s="7"/>
      <c r="D98" s="173"/>
      <c r="E98" s="222" t="str">
        <f>IF(Tabela1345[[#This Row],[Podmiot ponoszący wydatki]]="","",VLOOKUP(Tabela1345[[#This Row],[Podmiot ponoszący wydatki]],$F$2:$H$7,3,0))</f>
        <v/>
      </c>
      <c r="F98" s="8" t="str">
        <f>IF(Tabela1345[[#This Row],[Podmiot ponoszący wydatki]]="","",VLOOKUP(Tabela1345[[#This Row],[Podmiot ponoszący wydatki]],$F$2:$I$7,4,0))</f>
        <v/>
      </c>
      <c r="G98" s="8" t="str">
        <f>IF(Tabela1345[[#This Row],[Podmiot ponoszący wydatki]]="","",VLOOKUP(Tabela1345[[#This Row],[Podmiot ponoszący wydatki]],$F$2:$J$7,5,0))</f>
        <v/>
      </c>
      <c r="H98" s="6"/>
      <c r="I98" s="6"/>
      <c r="J98" s="3" t="str">
        <f>IF(Tabela1345[[#This Row],[Poziom dofinansowania]]="","",ROUND(Tabela1345[[#This Row],[Wydatki kwalifikowalne]]*Tabela1345[[#This Row],[Poziom dofinansowania]],2))</f>
        <v/>
      </c>
      <c r="K98" s="4"/>
      <c r="L98" s="4"/>
      <c r="M98" s="5"/>
      <c r="N98" s="4"/>
    </row>
    <row r="99" spans="1:14">
      <c r="A99" s="33" t="s">
        <v>290</v>
      </c>
      <c r="B99" s="2"/>
      <c r="C99" s="7"/>
      <c r="D99" s="173"/>
      <c r="E99" s="222" t="str">
        <f>IF(Tabela1345[[#This Row],[Podmiot ponoszący wydatki]]="","",VLOOKUP(Tabela1345[[#This Row],[Podmiot ponoszący wydatki]],$F$2:$H$7,3,0))</f>
        <v/>
      </c>
      <c r="F99" s="8" t="str">
        <f>IF(Tabela1345[[#This Row],[Podmiot ponoszący wydatki]]="","",VLOOKUP(Tabela1345[[#This Row],[Podmiot ponoszący wydatki]],$F$2:$I$7,4,0))</f>
        <v/>
      </c>
      <c r="G99" s="8" t="str">
        <f>IF(Tabela1345[[#This Row],[Podmiot ponoszący wydatki]]="","",VLOOKUP(Tabela1345[[#This Row],[Podmiot ponoszący wydatki]],$F$2:$J$7,5,0))</f>
        <v/>
      </c>
      <c r="H99" s="6"/>
      <c r="I99" s="6"/>
      <c r="J99" s="3" t="str">
        <f>IF(Tabela1345[[#This Row],[Poziom dofinansowania]]="","",ROUND(Tabela1345[[#This Row],[Wydatki kwalifikowalne]]*Tabela1345[[#This Row],[Poziom dofinansowania]],2))</f>
        <v/>
      </c>
      <c r="K99" s="4"/>
      <c r="L99" s="4"/>
      <c r="M99" s="5"/>
      <c r="N99" s="4"/>
    </row>
    <row r="100" spans="1:14">
      <c r="A100" s="33" t="s">
        <v>291</v>
      </c>
      <c r="B100" s="2"/>
      <c r="C100" s="7"/>
      <c r="D100" s="173"/>
      <c r="E100" s="222" t="str">
        <f>IF(Tabela1345[[#This Row],[Podmiot ponoszący wydatki]]="","",VLOOKUP(Tabela1345[[#This Row],[Podmiot ponoszący wydatki]],$F$2:$H$7,3,0))</f>
        <v/>
      </c>
      <c r="F100" s="8" t="str">
        <f>IF(Tabela1345[[#This Row],[Podmiot ponoszący wydatki]]="","",VLOOKUP(Tabela1345[[#This Row],[Podmiot ponoszący wydatki]],$F$2:$I$7,4,0))</f>
        <v/>
      </c>
      <c r="G100" s="8" t="str">
        <f>IF(Tabela1345[[#This Row],[Podmiot ponoszący wydatki]]="","",VLOOKUP(Tabela1345[[#This Row],[Podmiot ponoszący wydatki]],$F$2:$J$7,5,0))</f>
        <v/>
      </c>
      <c r="H100" s="6"/>
      <c r="I100" s="6"/>
      <c r="J100" s="3" t="str">
        <f>IF(Tabela1345[[#This Row],[Poziom dofinansowania]]="","",ROUND(Tabela1345[[#This Row],[Wydatki kwalifikowalne]]*Tabela1345[[#This Row],[Poziom dofinansowania]],2))</f>
        <v/>
      </c>
      <c r="K100" s="4"/>
      <c r="L100" s="4"/>
      <c r="M100" s="5"/>
      <c r="N100" s="4"/>
    </row>
    <row r="101" spans="1:14">
      <c r="A101" s="33" t="s">
        <v>292</v>
      </c>
      <c r="B101" s="2"/>
      <c r="C101" s="7"/>
      <c r="D101" s="173"/>
      <c r="E101" s="222" t="str">
        <f>IF(Tabela1345[[#This Row],[Podmiot ponoszący wydatki]]="","",VLOOKUP(Tabela1345[[#This Row],[Podmiot ponoszący wydatki]],$F$2:$H$7,3,0))</f>
        <v/>
      </c>
      <c r="F101" s="8" t="str">
        <f>IF(Tabela1345[[#This Row],[Podmiot ponoszący wydatki]]="","",VLOOKUP(Tabela1345[[#This Row],[Podmiot ponoszący wydatki]],$F$2:$I$7,4,0))</f>
        <v/>
      </c>
      <c r="G101" s="8" t="str">
        <f>IF(Tabela1345[[#This Row],[Podmiot ponoszący wydatki]]="","",VLOOKUP(Tabela1345[[#This Row],[Podmiot ponoszący wydatki]],$F$2:$J$7,5,0))</f>
        <v/>
      </c>
      <c r="H101" s="6"/>
      <c r="I101" s="6"/>
      <c r="J101" s="3" t="str">
        <f>IF(Tabela1345[[#This Row],[Poziom dofinansowania]]="","",ROUND(Tabela1345[[#This Row],[Wydatki kwalifikowalne]]*Tabela1345[[#This Row],[Poziom dofinansowania]],2))</f>
        <v/>
      </c>
      <c r="K101" s="4"/>
      <c r="L101" s="4"/>
      <c r="M101" s="5"/>
      <c r="N101" s="4"/>
    </row>
    <row r="102" spans="1:14">
      <c r="A102" s="33" t="s">
        <v>293</v>
      </c>
      <c r="B102" s="2"/>
      <c r="C102" s="7"/>
      <c r="D102" s="173"/>
      <c r="E102" s="222" t="str">
        <f>IF(Tabela1345[[#This Row],[Podmiot ponoszący wydatki]]="","",VLOOKUP(Tabela1345[[#This Row],[Podmiot ponoszący wydatki]],$F$2:$H$7,3,0))</f>
        <v/>
      </c>
      <c r="F102" s="8" t="str">
        <f>IF(Tabela1345[[#This Row],[Podmiot ponoszący wydatki]]="","",VLOOKUP(Tabela1345[[#This Row],[Podmiot ponoszący wydatki]],$F$2:$I$7,4,0))</f>
        <v/>
      </c>
      <c r="G102" s="8" t="str">
        <f>IF(Tabela1345[[#This Row],[Podmiot ponoszący wydatki]]="","",VLOOKUP(Tabela1345[[#This Row],[Podmiot ponoszący wydatki]],$F$2:$J$7,5,0))</f>
        <v/>
      </c>
      <c r="H102" s="6"/>
      <c r="I102" s="6"/>
      <c r="J102" s="3" t="str">
        <f>IF(Tabela1345[[#This Row],[Poziom dofinansowania]]="","",ROUND(Tabela1345[[#This Row],[Wydatki kwalifikowalne]]*Tabela1345[[#This Row],[Poziom dofinansowania]],2))</f>
        <v/>
      </c>
      <c r="K102" s="4"/>
      <c r="L102" s="4"/>
      <c r="M102" s="5"/>
      <c r="N102" s="4"/>
    </row>
    <row r="103" spans="1:14">
      <c r="A103" s="33" t="s">
        <v>294</v>
      </c>
      <c r="B103" s="2"/>
      <c r="C103" s="7"/>
      <c r="D103" s="173"/>
      <c r="E103" s="222" t="str">
        <f>IF(Tabela1345[[#This Row],[Podmiot ponoszący wydatki]]="","",VLOOKUP(Tabela1345[[#This Row],[Podmiot ponoszący wydatki]],$F$2:$H$7,3,0))</f>
        <v/>
      </c>
      <c r="F103" s="8" t="str">
        <f>IF(Tabela1345[[#This Row],[Podmiot ponoszący wydatki]]="","",VLOOKUP(Tabela1345[[#This Row],[Podmiot ponoszący wydatki]],$F$2:$I$7,4,0))</f>
        <v/>
      </c>
      <c r="G103" s="8" t="str">
        <f>IF(Tabela1345[[#This Row],[Podmiot ponoszący wydatki]]="","",VLOOKUP(Tabela1345[[#This Row],[Podmiot ponoszący wydatki]],$F$2:$J$7,5,0))</f>
        <v/>
      </c>
      <c r="H103" s="6"/>
      <c r="I103" s="6"/>
      <c r="J103" s="3" t="str">
        <f>IF(Tabela1345[[#This Row],[Poziom dofinansowania]]="","",ROUND(Tabela1345[[#This Row],[Wydatki kwalifikowalne]]*Tabela1345[[#This Row],[Poziom dofinansowania]],2))</f>
        <v/>
      </c>
      <c r="K103" s="4"/>
      <c r="L103" s="4"/>
      <c r="M103" s="5"/>
      <c r="N103" s="4"/>
    </row>
    <row r="104" spans="1:14">
      <c r="A104" s="33" t="s">
        <v>295</v>
      </c>
      <c r="B104" s="2"/>
      <c r="C104" s="7"/>
      <c r="D104" s="173"/>
      <c r="E104" s="222" t="str">
        <f>IF(Tabela1345[[#This Row],[Podmiot ponoszący wydatki]]="","",VLOOKUP(Tabela1345[[#This Row],[Podmiot ponoszący wydatki]],$F$2:$H$7,3,0))</f>
        <v/>
      </c>
      <c r="F104" s="8" t="str">
        <f>IF(Tabela1345[[#This Row],[Podmiot ponoszący wydatki]]="","",VLOOKUP(Tabela1345[[#This Row],[Podmiot ponoszący wydatki]],$F$2:$I$7,4,0))</f>
        <v/>
      </c>
      <c r="G104" s="8" t="str">
        <f>IF(Tabela1345[[#This Row],[Podmiot ponoszący wydatki]]="","",VLOOKUP(Tabela1345[[#This Row],[Podmiot ponoszący wydatki]],$F$2:$J$7,5,0))</f>
        <v/>
      </c>
      <c r="H104" s="6"/>
      <c r="I104" s="6"/>
      <c r="J104" s="3" t="str">
        <f>IF(Tabela1345[[#This Row],[Poziom dofinansowania]]="","",ROUND(Tabela1345[[#This Row],[Wydatki kwalifikowalne]]*Tabela1345[[#This Row],[Poziom dofinansowania]],2))</f>
        <v/>
      </c>
      <c r="K104" s="4"/>
      <c r="L104" s="4"/>
      <c r="M104" s="5"/>
      <c r="N104" s="4"/>
    </row>
    <row r="105" spans="1:14">
      <c r="A105" s="33" t="s">
        <v>296</v>
      </c>
      <c r="B105" s="2"/>
      <c r="C105" s="7"/>
      <c r="D105" s="173"/>
      <c r="E105" s="222" t="str">
        <f>IF(Tabela1345[[#This Row],[Podmiot ponoszący wydatki]]="","",VLOOKUP(Tabela1345[[#This Row],[Podmiot ponoszący wydatki]],$F$2:$H$7,3,0))</f>
        <v/>
      </c>
      <c r="F105" s="8" t="str">
        <f>IF(Tabela1345[[#This Row],[Podmiot ponoszący wydatki]]="","",VLOOKUP(Tabela1345[[#This Row],[Podmiot ponoszący wydatki]],$F$2:$I$7,4,0))</f>
        <v/>
      </c>
      <c r="G105" s="8" t="str">
        <f>IF(Tabela1345[[#This Row],[Podmiot ponoszący wydatki]]="","",VLOOKUP(Tabela1345[[#This Row],[Podmiot ponoszący wydatki]],$F$2:$J$7,5,0))</f>
        <v/>
      </c>
      <c r="H105" s="6"/>
      <c r="I105" s="6"/>
      <c r="J105" s="3" t="str">
        <f>IF(Tabela1345[[#This Row],[Poziom dofinansowania]]="","",ROUND(Tabela1345[[#This Row],[Wydatki kwalifikowalne]]*Tabela1345[[#This Row],[Poziom dofinansowania]],2))</f>
        <v/>
      </c>
      <c r="K105" s="4"/>
      <c r="L105" s="4"/>
      <c r="M105" s="5"/>
      <c r="N105" s="4"/>
    </row>
    <row r="106" spans="1:14">
      <c r="A106" s="33" t="s">
        <v>297</v>
      </c>
      <c r="B106" s="2"/>
      <c r="C106" s="7"/>
      <c r="D106" s="173"/>
      <c r="E106" s="222" t="str">
        <f>IF(Tabela1345[[#This Row],[Podmiot ponoszący wydatki]]="","",VLOOKUP(Tabela1345[[#This Row],[Podmiot ponoszący wydatki]],$F$2:$H$7,3,0))</f>
        <v/>
      </c>
      <c r="F106" s="8" t="str">
        <f>IF(Tabela1345[[#This Row],[Podmiot ponoszący wydatki]]="","",VLOOKUP(Tabela1345[[#This Row],[Podmiot ponoszący wydatki]],$F$2:$I$7,4,0))</f>
        <v/>
      </c>
      <c r="G106" s="8" t="str">
        <f>IF(Tabela1345[[#This Row],[Podmiot ponoszący wydatki]]="","",VLOOKUP(Tabela1345[[#This Row],[Podmiot ponoszący wydatki]],$F$2:$J$7,5,0))</f>
        <v/>
      </c>
      <c r="H106" s="6"/>
      <c r="I106" s="6"/>
      <c r="J106" s="3" t="str">
        <f>IF(Tabela1345[[#This Row],[Poziom dofinansowania]]="","",ROUND(Tabela1345[[#This Row],[Wydatki kwalifikowalne]]*Tabela1345[[#This Row],[Poziom dofinansowania]],2))</f>
        <v/>
      </c>
      <c r="K106" s="4"/>
      <c r="L106" s="4"/>
      <c r="M106" s="5"/>
      <c r="N106" s="4"/>
    </row>
    <row r="107" spans="1:14">
      <c r="A107" s="33" t="s">
        <v>298</v>
      </c>
      <c r="B107" s="2"/>
      <c r="C107" s="7"/>
      <c r="D107" s="173"/>
      <c r="E107" s="222" t="str">
        <f>IF(Tabela1345[[#This Row],[Podmiot ponoszący wydatki]]="","",VLOOKUP(Tabela1345[[#This Row],[Podmiot ponoszący wydatki]],$F$2:$H$7,3,0))</f>
        <v/>
      </c>
      <c r="F107" s="8" t="str">
        <f>IF(Tabela1345[[#This Row],[Podmiot ponoszący wydatki]]="","",VLOOKUP(Tabela1345[[#This Row],[Podmiot ponoszący wydatki]],$F$2:$I$7,4,0))</f>
        <v/>
      </c>
      <c r="G107" s="8" t="str">
        <f>IF(Tabela1345[[#This Row],[Podmiot ponoszący wydatki]]="","",VLOOKUP(Tabela1345[[#This Row],[Podmiot ponoszący wydatki]],$F$2:$J$7,5,0))</f>
        <v/>
      </c>
      <c r="H107" s="6"/>
      <c r="I107" s="6"/>
      <c r="J107" s="3" t="str">
        <f>IF(Tabela1345[[#This Row],[Poziom dofinansowania]]="","",ROUND(Tabela1345[[#This Row],[Wydatki kwalifikowalne]]*Tabela1345[[#This Row],[Poziom dofinansowania]],2))</f>
        <v/>
      </c>
      <c r="K107" s="4"/>
      <c r="L107" s="4"/>
      <c r="M107" s="5"/>
      <c r="N107" s="4"/>
    </row>
    <row r="108" spans="1:14">
      <c r="A108" s="33" t="s">
        <v>299</v>
      </c>
      <c r="B108" s="2"/>
      <c r="C108" s="7"/>
      <c r="D108" s="173"/>
      <c r="E108" s="222" t="str">
        <f>IF(Tabela1345[[#This Row],[Podmiot ponoszący wydatki]]="","",VLOOKUP(Tabela1345[[#This Row],[Podmiot ponoszący wydatki]],$F$2:$H$7,3,0))</f>
        <v/>
      </c>
      <c r="F108" s="8" t="str">
        <f>IF(Tabela1345[[#This Row],[Podmiot ponoszący wydatki]]="","",VLOOKUP(Tabela1345[[#This Row],[Podmiot ponoszący wydatki]],$F$2:$I$7,4,0))</f>
        <v/>
      </c>
      <c r="G108" s="8" t="str">
        <f>IF(Tabela1345[[#This Row],[Podmiot ponoszący wydatki]]="","",VLOOKUP(Tabela1345[[#This Row],[Podmiot ponoszący wydatki]],$F$2:$J$7,5,0))</f>
        <v/>
      </c>
      <c r="H108" s="6"/>
      <c r="I108" s="6"/>
      <c r="J108" s="3" t="str">
        <f>IF(Tabela1345[[#This Row],[Poziom dofinansowania]]="","",ROUND(Tabela1345[[#This Row],[Wydatki kwalifikowalne]]*Tabela1345[[#This Row],[Poziom dofinansowania]],2))</f>
        <v/>
      </c>
      <c r="K108" s="4"/>
      <c r="L108" s="4"/>
      <c r="M108" s="5"/>
      <c r="N108" s="4"/>
    </row>
    <row r="109" spans="1:14">
      <c r="A109" s="33" t="s">
        <v>300</v>
      </c>
      <c r="B109" s="2"/>
      <c r="C109" s="7"/>
      <c r="D109" s="173"/>
      <c r="E109" s="222" t="str">
        <f>IF(Tabela1345[[#This Row],[Podmiot ponoszący wydatki]]="","",VLOOKUP(Tabela1345[[#This Row],[Podmiot ponoszący wydatki]],$F$2:$H$7,3,0))</f>
        <v/>
      </c>
      <c r="F109" s="8" t="str">
        <f>IF(Tabela1345[[#This Row],[Podmiot ponoszący wydatki]]="","",VLOOKUP(Tabela1345[[#This Row],[Podmiot ponoszący wydatki]],$F$2:$I$7,4,0))</f>
        <v/>
      </c>
      <c r="G109" s="8" t="str">
        <f>IF(Tabela1345[[#This Row],[Podmiot ponoszący wydatki]]="","",VLOOKUP(Tabela1345[[#This Row],[Podmiot ponoszący wydatki]],$F$2:$J$7,5,0))</f>
        <v/>
      </c>
      <c r="H109" s="6"/>
      <c r="I109" s="6"/>
      <c r="J109" s="3" t="str">
        <f>IF(Tabela1345[[#This Row],[Poziom dofinansowania]]="","",ROUND(Tabela1345[[#This Row],[Wydatki kwalifikowalne]]*Tabela1345[[#This Row],[Poziom dofinansowania]],2))</f>
        <v/>
      </c>
      <c r="K109" s="4"/>
      <c r="L109" s="4"/>
      <c r="M109" s="5"/>
      <c r="N109" s="4"/>
    </row>
    <row r="110" spans="1:14">
      <c r="A110" s="33" t="s">
        <v>301</v>
      </c>
      <c r="B110" s="2"/>
      <c r="C110" s="7"/>
      <c r="D110" s="173"/>
      <c r="E110" s="222" t="str">
        <f>IF(Tabela1345[[#This Row],[Podmiot ponoszący wydatki]]="","",VLOOKUP(Tabela1345[[#This Row],[Podmiot ponoszący wydatki]],$F$2:$H$7,3,0))</f>
        <v/>
      </c>
      <c r="F110" s="8" t="str">
        <f>IF(Tabela1345[[#This Row],[Podmiot ponoszący wydatki]]="","",VLOOKUP(Tabela1345[[#This Row],[Podmiot ponoszący wydatki]],$F$2:$I$7,4,0))</f>
        <v/>
      </c>
      <c r="G110" s="8" t="str">
        <f>IF(Tabela1345[[#This Row],[Podmiot ponoszący wydatki]]="","",VLOOKUP(Tabela1345[[#This Row],[Podmiot ponoszący wydatki]],$F$2:$J$7,5,0))</f>
        <v/>
      </c>
      <c r="H110" s="6"/>
      <c r="I110" s="6"/>
      <c r="J110" s="3" t="str">
        <f>IF(Tabela1345[[#This Row],[Poziom dofinansowania]]="","",ROUND(Tabela1345[[#This Row],[Wydatki kwalifikowalne]]*Tabela1345[[#This Row],[Poziom dofinansowania]],2))</f>
        <v/>
      </c>
      <c r="K110" s="4"/>
      <c r="L110" s="4"/>
      <c r="M110" s="5"/>
      <c r="N110" s="4"/>
    </row>
    <row r="111" spans="1:14">
      <c r="A111" s="33" t="s">
        <v>302</v>
      </c>
      <c r="B111" s="2"/>
      <c r="C111" s="7"/>
      <c r="D111" s="173"/>
      <c r="E111" s="222" t="str">
        <f>IF(Tabela1345[[#This Row],[Podmiot ponoszący wydatki]]="","",VLOOKUP(Tabela1345[[#This Row],[Podmiot ponoszący wydatki]],$F$2:$H$7,3,0))</f>
        <v/>
      </c>
      <c r="F111" s="8" t="str">
        <f>IF(Tabela1345[[#This Row],[Podmiot ponoszący wydatki]]="","",VLOOKUP(Tabela1345[[#This Row],[Podmiot ponoszący wydatki]],$F$2:$I$7,4,0))</f>
        <v/>
      </c>
      <c r="G111" s="8" t="str">
        <f>IF(Tabela1345[[#This Row],[Podmiot ponoszący wydatki]]="","",VLOOKUP(Tabela1345[[#This Row],[Podmiot ponoszący wydatki]],$F$2:$J$7,5,0))</f>
        <v/>
      </c>
      <c r="H111" s="6"/>
      <c r="I111" s="6"/>
      <c r="J111" s="3" t="str">
        <f>IF(Tabela1345[[#This Row],[Poziom dofinansowania]]="","",ROUND(Tabela1345[[#This Row],[Wydatki kwalifikowalne]]*Tabela1345[[#This Row],[Poziom dofinansowania]],2))</f>
        <v/>
      </c>
      <c r="K111" s="4"/>
      <c r="L111" s="4"/>
      <c r="M111" s="5"/>
      <c r="N111" s="4"/>
    </row>
    <row r="112" spans="1:14">
      <c r="A112" s="33" t="s">
        <v>303</v>
      </c>
      <c r="B112" s="2"/>
      <c r="C112" s="7"/>
      <c r="D112" s="173"/>
      <c r="E112" s="222" t="str">
        <f>IF(Tabela1345[[#This Row],[Podmiot ponoszący wydatki]]="","",VLOOKUP(Tabela1345[[#This Row],[Podmiot ponoszący wydatki]],$F$2:$H$7,3,0))</f>
        <v/>
      </c>
      <c r="F112" s="8" t="str">
        <f>IF(Tabela1345[[#This Row],[Podmiot ponoszący wydatki]]="","",VLOOKUP(Tabela1345[[#This Row],[Podmiot ponoszący wydatki]],$F$2:$I$7,4,0))</f>
        <v/>
      </c>
      <c r="G112" s="8" t="str">
        <f>IF(Tabela1345[[#This Row],[Podmiot ponoszący wydatki]]="","",VLOOKUP(Tabela1345[[#This Row],[Podmiot ponoszący wydatki]],$F$2:$J$7,5,0))</f>
        <v/>
      </c>
      <c r="H112" s="6"/>
      <c r="I112" s="6"/>
      <c r="J112" s="3" t="str">
        <f>IF(Tabela1345[[#This Row],[Poziom dofinansowania]]="","",ROUND(Tabela1345[[#This Row],[Wydatki kwalifikowalne]]*Tabela1345[[#This Row],[Poziom dofinansowania]],2))</f>
        <v/>
      </c>
      <c r="K112" s="4"/>
      <c r="L112" s="4"/>
      <c r="M112" s="5"/>
      <c r="N112" s="4"/>
    </row>
    <row r="113" spans="1:14">
      <c r="A113" s="33" t="s">
        <v>304</v>
      </c>
      <c r="B113" s="2"/>
      <c r="C113" s="7"/>
      <c r="D113" s="173"/>
      <c r="E113" s="222" t="str">
        <f>IF(Tabela1345[[#This Row],[Podmiot ponoszący wydatki]]="","",VLOOKUP(Tabela1345[[#This Row],[Podmiot ponoszący wydatki]],$F$2:$H$7,3,0))</f>
        <v/>
      </c>
      <c r="F113" s="8" t="str">
        <f>IF(Tabela1345[[#This Row],[Podmiot ponoszący wydatki]]="","",VLOOKUP(Tabela1345[[#This Row],[Podmiot ponoszący wydatki]],$F$2:$I$7,4,0))</f>
        <v/>
      </c>
      <c r="G113" s="8" t="str">
        <f>IF(Tabela1345[[#This Row],[Podmiot ponoszący wydatki]]="","",VLOOKUP(Tabela1345[[#This Row],[Podmiot ponoszący wydatki]],$F$2:$J$7,5,0))</f>
        <v/>
      </c>
      <c r="H113" s="6"/>
      <c r="I113" s="6"/>
      <c r="J113" s="3" t="str">
        <f>IF(Tabela1345[[#This Row],[Poziom dofinansowania]]="","",ROUND(Tabela1345[[#This Row],[Wydatki kwalifikowalne]]*Tabela1345[[#This Row],[Poziom dofinansowania]],2))</f>
        <v/>
      </c>
      <c r="K113" s="4"/>
      <c r="L113" s="4"/>
      <c r="M113" s="5"/>
      <c r="N113" s="4"/>
    </row>
    <row r="114" spans="1:14">
      <c r="A114" s="33" t="s">
        <v>305</v>
      </c>
      <c r="B114" s="2"/>
      <c r="C114" s="7"/>
      <c r="D114" s="173"/>
      <c r="E114" s="222" t="str">
        <f>IF(Tabela1345[[#This Row],[Podmiot ponoszący wydatki]]="","",VLOOKUP(Tabela1345[[#This Row],[Podmiot ponoszący wydatki]],$F$2:$H$7,3,0))</f>
        <v/>
      </c>
      <c r="F114" s="8" t="str">
        <f>IF(Tabela1345[[#This Row],[Podmiot ponoszący wydatki]]="","",VLOOKUP(Tabela1345[[#This Row],[Podmiot ponoszący wydatki]],$F$2:$I$7,4,0))</f>
        <v/>
      </c>
      <c r="G114" s="8" t="str">
        <f>IF(Tabela1345[[#This Row],[Podmiot ponoszący wydatki]]="","",VLOOKUP(Tabela1345[[#This Row],[Podmiot ponoszący wydatki]],$F$2:$J$7,5,0))</f>
        <v/>
      </c>
      <c r="H114" s="6"/>
      <c r="I114" s="6"/>
      <c r="J114" s="3" t="str">
        <f>IF(Tabela1345[[#This Row],[Poziom dofinansowania]]="","",ROUND(Tabela1345[[#This Row],[Wydatki kwalifikowalne]]*Tabela1345[[#This Row],[Poziom dofinansowania]],2))</f>
        <v/>
      </c>
      <c r="K114" s="4"/>
      <c r="L114" s="4"/>
      <c r="M114" s="5"/>
      <c r="N114" s="4"/>
    </row>
    <row r="115" spans="1:14">
      <c r="A115" s="33" t="s">
        <v>306</v>
      </c>
      <c r="B115" s="2"/>
      <c r="C115" s="7"/>
      <c r="D115" s="173"/>
      <c r="E115" s="222" t="str">
        <f>IF(Tabela1345[[#This Row],[Podmiot ponoszący wydatki]]="","",VLOOKUP(Tabela1345[[#This Row],[Podmiot ponoszący wydatki]],$F$2:$H$7,3,0))</f>
        <v/>
      </c>
      <c r="F115" s="8" t="str">
        <f>IF(Tabela1345[[#This Row],[Podmiot ponoszący wydatki]]="","",VLOOKUP(Tabela1345[[#This Row],[Podmiot ponoszący wydatki]],$F$2:$I$7,4,0))</f>
        <v/>
      </c>
      <c r="G115" s="8" t="str">
        <f>IF(Tabela1345[[#This Row],[Podmiot ponoszący wydatki]]="","",VLOOKUP(Tabela1345[[#This Row],[Podmiot ponoszący wydatki]],$F$2:$J$7,5,0))</f>
        <v/>
      </c>
      <c r="H115" s="6"/>
      <c r="I115" s="6"/>
      <c r="J115" s="3" t="str">
        <f>IF(Tabela1345[[#This Row],[Poziom dofinansowania]]="","",ROUND(Tabela1345[[#This Row],[Wydatki kwalifikowalne]]*Tabela1345[[#This Row],[Poziom dofinansowania]],2))</f>
        <v/>
      </c>
      <c r="K115" s="4"/>
      <c r="L115" s="4"/>
      <c r="M115" s="5"/>
      <c r="N115" s="4"/>
    </row>
    <row r="116" spans="1:14">
      <c r="A116" s="33" t="s">
        <v>307</v>
      </c>
      <c r="B116" s="2"/>
      <c r="C116" s="7"/>
      <c r="D116" s="173"/>
      <c r="E116" s="222" t="str">
        <f>IF(Tabela1345[[#This Row],[Podmiot ponoszący wydatki]]="","",VLOOKUP(Tabela1345[[#This Row],[Podmiot ponoszący wydatki]],$F$2:$H$7,3,0))</f>
        <v/>
      </c>
      <c r="F116" s="8" t="str">
        <f>IF(Tabela1345[[#This Row],[Podmiot ponoszący wydatki]]="","",VLOOKUP(Tabela1345[[#This Row],[Podmiot ponoszący wydatki]],$F$2:$I$7,4,0))</f>
        <v/>
      </c>
      <c r="G116" s="8" t="str">
        <f>IF(Tabela1345[[#This Row],[Podmiot ponoszący wydatki]]="","",VLOOKUP(Tabela1345[[#This Row],[Podmiot ponoszący wydatki]],$F$2:$J$7,5,0))</f>
        <v/>
      </c>
      <c r="H116" s="6"/>
      <c r="I116" s="6"/>
      <c r="J116" s="3" t="str">
        <f>IF(Tabela1345[[#This Row],[Poziom dofinansowania]]="","",ROUND(Tabela1345[[#This Row],[Wydatki kwalifikowalne]]*Tabela1345[[#This Row],[Poziom dofinansowania]],2))</f>
        <v/>
      </c>
      <c r="K116" s="4"/>
      <c r="L116" s="4"/>
      <c r="M116" s="5"/>
      <c r="N116" s="4"/>
    </row>
    <row r="117" spans="1:14">
      <c r="A117" s="33" t="s">
        <v>308</v>
      </c>
      <c r="B117" s="2"/>
      <c r="C117" s="7"/>
      <c r="D117" s="173"/>
      <c r="E117" s="222" t="str">
        <f>IF(Tabela1345[[#This Row],[Podmiot ponoszący wydatki]]="","",VLOOKUP(Tabela1345[[#This Row],[Podmiot ponoszący wydatki]],$F$2:$H$7,3,0))</f>
        <v/>
      </c>
      <c r="F117" s="8" t="str">
        <f>IF(Tabela1345[[#This Row],[Podmiot ponoszący wydatki]]="","",VLOOKUP(Tabela1345[[#This Row],[Podmiot ponoszący wydatki]],$F$2:$I$7,4,0))</f>
        <v/>
      </c>
      <c r="G117" s="8" t="str">
        <f>IF(Tabela1345[[#This Row],[Podmiot ponoszący wydatki]]="","",VLOOKUP(Tabela1345[[#This Row],[Podmiot ponoszący wydatki]],$F$2:$J$7,5,0))</f>
        <v/>
      </c>
      <c r="H117" s="6"/>
      <c r="I117" s="6"/>
      <c r="J117" s="3" t="str">
        <f>IF(Tabela1345[[#This Row],[Poziom dofinansowania]]="","",ROUND(Tabela1345[[#This Row],[Wydatki kwalifikowalne]]*Tabela1345[[#This Row],[Poziom dofinansowania]],2))</f>
        <v/>
      </c>
      <c r="K117" s="4"/>
      <c r="L117" s="4"/>
      <c r="M117" s="5"/>
      <c r="N117" s="4"/>
    </row>
    <row r="197" ht="16.5" customHeight="1"/>
  </sheetData>
  <sheetProtection algorithmName="SHA-512" hashValue="nT+jngVYBLOsk7IfYP3wsLc4FouLDwWm6Mjv8A36MBgvJ9xT6Yr6fmPhCrtS3OxyvOaUgoZxj1/5uCo0nyW5nw==" saltValue="1hHqcusa+IUEvNV+kG1w3w==" spinCount="100000" sheet="1" formatCells="0" formatColumns="0" formatRows="0" sort="0"/>
  <autoFilter ref="N16" xr:uid="{26966C42-351D-8649-BFB2-9F09E82D4491}"/>
  <phoneticPr fontId="3" type="noConversion"/>
  <dataValidations count="2">
    <dataValidation type="list" allowBlank="1" showInputMessage="1" showErrorMessage="1" sqref="C18:C117" xr:uid="{7EA47B60-7053-FC42-AE4A-0A2B1AD262D9}">
      <formula1>$B$2:$B$5</formula1>
    </dataValidation>
    <dataValidation type="list" allowBlank="1" showInputMessage="1" showErrorMessage="1" sqref="D18:D117" xr:uid="{A13867B4-33CA-A24E-9F19-120030BE2A52}">
      <formula1>$F$2:$F$7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D1D7-CBA9-B84E-B5BA-8B647F69315B}">
  <sheetPr>
    <pageSetUpPr fitToPage="1"/>
  </sheetPr>
  <dimension ref="A1:O130"/>
  <sheetViews>
    <sheetView showGridLines="0" topLeftCell="F111" zoomScale="80" zoomScaleNormal="80" workbookViewId="0">
      <selection activeCell="M128" sqref="M128"/>
    </sheetView>
  </sheetViews>
  <sheetFormatPr defaultColWidth="10.69921875" defaultRowHeight="15.6"/>
  <cols>
    <col min="1" max="1" width="5.19921875" style="9" customWidth="1"/>
    <col min="2" max="2" width="33.19921875" style="9" customWidth="1"/>
    <col min="3" max="3" width="19.69921875" style="13" customWidth="1"/>
    <col min="4" max="4" width="61.69921875" style="13" customWidth="1"/>
    <col min="5" max="5" width="19.69921875" style="13" customWidth="1"/>
    <col min="6" max="6" width="21.19921875" style="13" customWidth="1"/>
    <col min="7" max="8" width="19.69921875" style="13" customWidth="1"/>
    <col min="9" max="11" width="20.69921875" style="9" customWidth="1"/>
    <col min="12" max="12" width="38.69921875" style="9" customWidth="1"/>
    <col min="13" max="13" width="42.5" style="9" customWidth="1"/>
    <col min="14" max="15" width="45.69921875" style="9" customWidth="1"/>
    <col min="16" max="16384" width="10.69921875" style="9"/>
  </cols>
  <sheetData>
    <row r="1" spans="1:15" s="38" customFormat="1" ht="31.2" hidden="1" customHeight="1">
      <c r="B1" s="38" t="s">
        <v>46</v>
      </c>
      <c r="C1" s="217" t="s">
        <v>155</v>
      </c>
      <c r="D1" s="217"/>
      <c r="E1" s="41" t="s">
        <v>156</v>
      </c>
      <c r="F1" s="41" t="s">
        <v>157</v>
      </c>
      <c r="G1" s="38" t="s">
        <v>108</v>
      </c>
      <c r="H1" s="212" t="s">
        <v>110</v>
      </c>
      <c r="I1" s="106" t="s">
        <v>142</v>
      </c>
      <c r="J1" s="38" t="s">
        <v>182</v>
      </c>
      <c r="K1" s="213" t="s">
        <v>48</v>
      </c>
      <c r="L1" s="214"/>
      <c r="M1" s="214"/>
      <c r="N1" s="214"/>
      <c r="O1" s="215"/>
    </row>
    <row r="2" spans="1:15" ht="16.95" hidden="1" customHeight="1">
      <c r="A2" s="9">
        <v>1</v>
      </c>
      <c r="B2" s="11" t="s">
        <v>179</v>
      </c>
      <c r="C2" s="13">
        <f>SUMIFS($I$31:$I$130,$C$31:$C$130,B2)</f>
        <v>0</v>
      </c>
      <c r="E2" s="13">
        <f>SUMIFS($J$31:$J$130,$C$31:$C$130,B2)</f>
        <v>0</v>
      </c>
      <c r="F2" s="13">
        <f>SUMIFS($K$31:$K$130,$C$31:$C$130,B2)</f>
        <v>0</v>
      </c>
      <c r="G2" s="9" t="str">
        <f>IF('Dane Wnioskodawcy'!E32="","",IF(I2=$B$12,"",'Dane Wnioskodawcy'!D32))</f>
        <v/>
      </c>
      <c r="H2" s="32" t="str">
        <f>IF('Dane Wnioskodawcy'!E10="","",'Dane Wnioskodawcy'!E10)</f>
        <v/>
      </c>
      <c r="I2" s="9" t="str">
        <f>IF('Dane Wnioskodawcy'!K10="","",'Dane Wnioskodawcy'!K10)</f>
        <v/>
      </c>
      <c r="J2" s="223" t="str">
        <f>IF('Dane Wnioskodawcy'!G42="","",$B$10)</f>
        <v>Pomoc de minimis</v>
      </c>
      <c r="K2" s="174">
        <f>IF(J2=$B$9,'Dane Wnioskodawcy'!K42,IF(J2=$B$10,'Dane Wnioskodawcy'!K42,'Dane Wnioskodawcy'!L42))</f>
        <v>0</v>
      </c>
      <c r="L2" s="32"/>
      <c r="N2" s="32"/>
      <c r="O2" s="16"/>
    </row>
    <row r="3" spans="1:15" ht="16.95" hidden="1" customHeight="1">
      <c r="A3" s="9">
        <v>2</v>
      </c>
      <c r="B3" s="11" t="s">
        <v>194</v>
      </c>
      <c r="C3" s="13">
        <f>SUMIFS($I$31:$I$130,$C$31:$C$130,B3)</f>
        <v>0</v>
      </c>
      <c r="E3" s="13">
        <f>SUMIFS($J$31:$J$130,$C$31:$C$130,B3)</f>
        <v>0</v>
      </c>
      <c r="F3" s="13">
        <f>SUMIFS($K$31:$K$130,$C$31:$C$130,B3)</f>
        <v>0</v>
      </c>
      <c r="G3" s="9" t="str">
        <f>IF('Dane Wnioskodawcy'!E33="","",IF(I3=$B$12,"",'Dane Wnioskodawcy'!D33))</f>
        <v/>
      </c>
      <c r="H3" s="32" t="str">
        <f>IF('Dane Wnioskodawcy'!E11="","",'Dane Wnioskodawcy'!E11)</f>
        <v/>
      </c>
      <c r="I3" s="9" t="str">
        <f>IF('Dane Wnioskodawcy'!K11="","",'Dane Wnioskodawcy'!K11)</f>
        <v/>
      </c>
      <c r="J3" s="223" t="str">
        <f>IF('Dane Wnioskodawcy'!G43="","",$B$10)</f>
        <v/>
      </c>
      <c r="K3" s="174">
        <f>IF(J3=$B$9,'Dane Wnioskodawcy'!K43,IF(J3=$B$10,'Dane Wnioskodawcy'!K43,'Dane Wnioskodawcy'!L43))</f>
        <v>0</v>
      </c>
      <c r="L3" s="34"/>
      <c r="N3" s="34"/>
      <c r="O3" s="37"/>
    </row>
    <row r="4" spans="1:15" ht="16.95" hidden="1" customHeight="1">
      <c r="A4" s="9">
        <v>3</v>
      </c>
      <c r="B4" s="11" t="s">
        <v>195</v>
      </c>
      <c r="C4" s="13">
        <f>SUMIFS($I$31:$I$130,$C$31:$C$130,B4)</f>
        <v>0</v>
      </c>
      <c r="E4" s="13">
        <f>SUMIFS($J$31:$J$130,$C$31:$C$130,B4)</f>
        <v>0</v>
      </c>
      <c r="F4" s="13">
        <f>SUMIFS($K$31:$K$130,$C$31:$C$130,B4)</f>
        <v>0</v>
      </c>
      <c r="G4" s="9" t="str">
        <f>IF('Dane Wnioskodawcy'!E34="","",IF(I4=$B$12,"",'Dane Wnioskodawcy'!D34))</f>
        <v/>
      </c>
      <c r="H4" s="32" t="str">
        <f>IF('Dane Wnioskodawcy'!E12="","",'Dane Wnioskodawcy'!E12)</f>
        <v/>
      </c>
      <c r="I4" s="9" t="str">
        <f>IF('Dane Wnioskodawcy'!K12="","",'Dane Wnioskodawcy'!K12)</f>
        <v/>
      </c>
      <c r="J4" s="223" t="str">
        <f>IF('Dane Wnioskodawcy'!G44="","",$B$10)</f>
        <v/>
      </c>
      <c r="K4" s="174">
        <f>IF(J4=$B$9,'Dane Wnioskodawcy'!K44,IF(J4=$B$10,'Dane Wnioskodawcy'!K44,'Dane Wnioskodawcy'!L44))</f>
        <v>0</v>
      </c>
      <c r="L4" s="44"/>
      <c r="N4" s="11"/>
    </row>
    <row r="5" spans="1:15" ht="16.95" hidden="1" customHeight="1">
      <c r="A5" s="9">
        <v>4</v>
      </c>
      <c r="B5" s="11" t="s">
        <v>317</v>
      </c>
      <c r="C5" s="13">
        <f>SUMIFS($I$31:$I$130,$C$31:$C$130,B5)</f>
        <v>0</v>
      </c>
      <c r="E5" s="13">
        <f>SUMIFS($J$31:$J$130,$C$31:$C$130,B5)</f>
        <v>0</v>
      </c>
      <c r="F5" s="13">
        <f>SUMIFS($K$31:$K$130,$C$31:$C$130,B5)</f>
        <v>0</v>
      </c>
      <c r="G5" s="9" t="str">
        <f>IF('Dane Wnioskodawcy'!E35="","",IF(I5=$B$12,"",'Dane Wnioskodawcy'!D35))</f>
        <v/>
      </c>
      <c r="H5" s="32" t="str">
        <f>IF('Dane Wnioskodawcy'!E13="","",'Dane Wnioskodawcy'!E13)</f>
        <v/>
      </c>
      <c r="I5" s="9" t="str">
        <f>IF('Dane Wnioskodawcy'!K13="","",'Dane Wnioskodawcy'!K13)</f>
        <v/>
      </c>
      <c r="J5" s="223" t="str">
        <f>IF('Dane Wnioskodawcy'!G45="","",$B$10)</f>
        <v/>
      </c>
      <c r="K5" s="174">
        <f>IF(J5=$B$9,'Dane Wnioskodawcy'!K45,IF(J5=$B$10,'Dane Wnioskodawcy'!K45,'Dane Wnioskodawcy'!L45))</f>
        <v>0</v>
      </c>
      <c r="L5" s="44"/>
      <c r="N5" s="11"/>
    </row>
    <row r="6" spans="1:15" ht="16.95" hidden="1" customHeight="1">
      <c r="B6" s="11"/>
      <c r="G6" s="9" t="str">
        <f>IF('Dane Wnioskodawcy'!E36="","",IF(I6=$B$12,"",'Dane Wnioskodawcy'!D36))</f>
        <v/>
      </c>
      <c r="H6" s="32" t="str">
        <f>IF('Dane Wnioskodawcy'!E14="","",'Dane Wnioskodawcy'!E14)</f>
        <v/>
      </c>
      <c r="I6" s="9" t="str">
        <f>IF('Dane Wnioskodawcy'!K14="","",'Dane Wnioskodawcy'!K14)</f>
        <v/>
      </c>
      <c r="J6" s="223" t="str">
        <f>IF('Dane Wnioskodawcy'!G46="","",$B$10)</f>
        <v/>
      </c>
      <c r="K6" s="174">
        <f>IF(J6=$B$9,'Dane Wnioskodawcy'!K46,IF(J6=$B$10,'Dane Wnioskodawcy'!K46,'Dane Wnioskodawcy'!L46))</f>
        <v>0</v>
      </c>
      <c r="L6" s="211"/>
      <c r="N6" s="15"/>
    </row>
    <row r="7" spans="1:15" ht="16.95" hidden="1" customHeight="1">
      <c r="B7" s="11"/>
      <c r="C7" s="216">
        <f>SUM(C2:C6)</f>
        <v>0</v>
      </c>
      <c r="D7" s="216"/>
      <c r="E7" s="216">
        <f>SUM(E2:E6)</f>
        <v>0</v>
      </c>
      <c r="F7" s="216">
        <f>SUM(F2:F6)</f>
        <v>0</v>
      </c>
      <c r="G7" s="9" t="str">
        <f>IF('Dane Wnioskodawcy'!E37="","",IF(I7=$B$12,"",'Dane Wnioskodawcy'!D37))</f>
        <v/>
      </c>
      <c r="H7" s="32" t="str">
        <f>IF('Dane Wnioskodawcy'!E15="","",'Dane Wnioskodawcy'!E15)</f>
        <v/>
      </c>
      <c r="I7" s="9" t="str">
        <f>IF('Dane Wnioskodawcy'!K15="","",'Dane Wnioskodawcy'!K15)</f>
        <v/>
      </c>
      <c r="J7" s="223" t="str">
        <f>IF('Dane Wnioskodawcy'!G47="","",$B$10)</f>
        <v/>
      </c>
      <c r="K7" s="174">
        <f>IF(J7=$B$9,'Dane Wnioskodawcy'!K47,IF(J7=$B$10,'Dane Wnioskodawcy'!K47,'Dane Wnioskodawcy'!L47))</f>
        <v>0</v>
      </c>
      <c r="L7" s="211" t="s">
        <v>211</v>
      </c>
      <c r="N7" s="15"/>
    </row>
    <row r="8" spans="1:15" ht="16.95" hidden="1" customHeight="1">
      <c r="B8" s="11"/>
      <c r="C8" s="36" t="b">
        <f>C7=I30</f>
        <v>1</v>
      </c>
      <c r="D8" s="36"/>
      <c r="E8" s="36" t="b">
        <f>E7=J30</f>
        <v>1</v>
      </c>
      <c r="F8" s="36" t="b">
        <f>F7=K30</f>
        <v>1</v>
      </c>
      <c r="G8" s="9" t="str">
        <f>IF('Dane Wnioskodawcy'!E38="","",IF(I8=$B$12,"",'Dane Wnioskodawcy'!D38))</f>
        <v/>
      </c>
      <c r="H8" s="32" t="str">
        <f>IF('Dane Wnioskodawcy'!E16="","",'Dane Wnioskodawcy'!E16)</f>
        <v/>
      </c>
      <c r="J8" s="223"/>
      <c r="K8" s="174"/>
      <c r="L8" s="211"/>
      <c r="M8" s="211"/>
    </row>
    <row r="9" spans="1:15" ht="16.95" hidden="1" customHeight="1">
      <c r="B9" s="11" t="s">
        <v>26</v>
      </c>
      <c r="I9" s="12"/>
      <c r="K9" s="11"/>
      <c r="L9" s="14"/>
      <c r="M9" s="14"/>
    </row>
    <row r="10" spans="1:15" ht="16.95" hidden="1" customHeight="1">
      <c r="B10" s="11" t="s">
        <v>27</v>
      </c>
      <c r="I10" s="11"/>
    </row>
    <row r="11" spans="1:15" ht="16.95" hidden="1" customHeight="1">
      <c r="B11" s="11" t="s">
        <v>121</v>
      </c>
      <c r="C11" s="12"/>
      <c r="D11" s="12"/>
      <c r="E11" s="12"/>
      <c r="F11" s="12"/>
      <c r="G11" s="12"/>
      <c r="H11" s="12"/>
      <c r="I11" s="11"/>
    </row>
    <row r="12" spans="1:15" ht="16.95" hidden="1" customHeight="1">
      <c r="B12" s="17" t="s">
        <v>89</v>
      </c>
      <c r="C12" s="17"/>
      <c r="D12" s="17"/>
      <c r="E12" s="17"/>
      <c r="F12" s="17"/>
      <c r="G12" s="17"/>
      <c r="H12" s="17"/>
      <c r="I12" s="17"/>
      <c r="J12" s="17"/>
    </row>
    <row r="13" spans="1:15" ht="16.95" hidden="1" customHeight="1"/>
    <row r="14" spans="1:15" ht="16.95" hidden="1" customHeight="1">
      <c r="B14" s="272" t="s">
        <v>222</v>
      </c>
      <c r="C14" s="11" t="s">
        <v>179</v>
      </c>
    </row>
    <row r="15" spans="1:15" ht="16.95" hidden="1" customHeight="1">
      <c r="B15" s="270" t="s">
        <v>222</v>
      </c>
      <c r="C15" s="11" t="s">
        <v>179</v>
      </c>
    </row>
    <row r="16" spans="1:15" ht="16.95" hidden="1" customHeight="1">
      <c r="B16" s="270" t="s">
        <v>223</v>
      </c>
      <c r="C16" s="11" t="s">
        <v>179</v>
      </c>
    </row>
    <row r="17" spans="1:15" ht="16.95" hidden="1" customHeight="1">
      <c r="B17" s="270" t="s">
        <v>224</v>
      </c>
      <c r="C17" s="11" t="s">
        <v>179</v>
      </c>
    </row>
    <row r="18" spans="1:15" ht="16.95" hidden="1" customHeight="1">
      <c r="B18" s="270" t="s">
        <v>225</v>
      </c>
      <c r="C18" s="11" t="s">
        <v>179</v>
      </c>
    </row>
    <row r="19" spans="1:15" ht="16.95" hidden="1" customHeight="1">
      <c r="B19" s="270" t="s">
        <v>226</v>
      </c>
      <c r="C19" s="11" t="s">
        <v>194</v>
      </c>
    </row>
    <row r="20" spans="1:15" ht="16.95" hidden="1" customHeight="1">
      <c r="B20" s="271" t="s">
        <v>228</v>
      </c>
      <c r="C20" s="11" t="s">
        <v>194</v>
      </c>
    </row>
    <row r="21" spans="1:15" s="64" customFormat="1" ht="16.95" hidden="1" customHeight="1">
      <c r="B21" s="270" t="s">
        <v>227</v>
      </c>
      <c r="C21" s="11" t="s">
        <v>195</v>
      </c>
      <c r="D21" s="273"/>
      <c r="E21" s="273"/>
      <c r="F21" s="273"/>
      <c r="G21" s="273"/>
      <c r="H21" s="273"/>
    </row>
    <row r="22" spans="1:15" ht="16.95" hidden="1" customHeight="1">
      <c r="B22" s="9" t="s">
        <v>319</v>
      </c>
      <c r="C22" s="16" t="s">
        <v>317</v>
      </c>
    </row>
    <row r="23" spans="1:15" ht="16.95" hidden="1" customHeight="1"/>
    <row r="24" spans="1:15" ht="16.95" hidden="1" customHeight="1"/>
    <row r="25" spans="1:15" ht="16.95" hidden="1" customHeight="1"/>
    <row r="26" spans="1:15" ht="16.95" hidden="1" customHeight="1"/>
    <row r="27" spans="1:15" ht="39" customHeight="1">
      <c r="A27" s="18" t="s">
        <v>185</v>
      </c>
    </row>
    <row r="28" spans="1:15">
      <c r="I28" s="35"/>
      <c r="J28" s="35"/>
      <c r="K28" s="35"/>
      <c r="L28" s="19"/>
    </row>
    <row r="29" spans="1:15" s="26" customFormat="1" ht="46.2" customHeight="1">
      <c r="A29" s="20" t="s">
        <v>45</v>
      </c>
      <c r="B29" s="21" t="s">
        <v>7</v>
      </c>
      <c r="C29" s="22" t="s">
        <v>47</v>
      </c>
      <c r="D29" s="22" t="s">
        <v>229</v>
      </c>
      <c r="E29" s="22" t="s">
        <v>109</v>
      </c>
      <c r="F29" s="22" t="s">
        <v>142</v>
      </c>
      <c r="G29" s="22" t="s">
        <v>182</v>
      </c>
      <c r="H29" s="22" t="s">
        <v>48</v>
      </c>
      <c r="I29" s="23" t="s">
        <v>17</v>
      </c>
      <c r="J29" s="51" t="s">
        <v>107</v>
      </c>
      <c r="K29" s="23" t="s">
        <v>6</v>
      </c>
      <c r="L29" s="21" t="s">
        <v>8</v>
      </c>
      <c r="M29" s="21" t="s">
        <v>9</v>
      </c>
      <c r="N29" s="24" t="s">
        <v>50</v>
      </c>
      <c r="O29" s="25" t="s">
        <v>39</v>
      </c>
    </row>
    <row r="30" spans="1:15" s="32" customFormat="1">
      <c r="A30" s="27"/>
      <c r="B30" s="28"/>
      <c r="C30" s="29"/>
      <c r="D30" s="29"/>
      <c r="E30" s="53"/>
      <c r="F30" s="53" t="str">
        <f>IF(Tabela134[[#This Row],[Podmiot ponoszący wydatki]]="","",VLOOKUP(Tabela134[[#This Row],[Podmiot ponoszący wydatki]],$H$2:$J$8,2,0))</f>
        <v/>
      </c>
      <c r="G30" s="53" t="str">
        <f>IF(Tabela134[[#This Row],[Podmiot ponoszący wydatki]]="","",VLOOKUP(Tabela134[[#This Row],[Podmiot ponoszący wydatki]],$H$2:$J$8,2,0))</f>
        <v/>
      </c>
      <c r="H30" s="53"/>
      <c r="I30" s="1">
        <f>SUM(I31:I134)</f>
        <v>0</v>
      </c>
      <c r="J30" s="1">
        <f>SUM(J31:J134)</f>
        <v>0</v>
      </c>
      <c r="K30" s="1">
        <f>SUM(K31:K134)</f>
        <v>0</v>
      </c>
      <c r="L30" s="28"/>
      <c r="M30" s="28"/>
      <c r="N30" s="30"/>
      <c r="O30" s="31"/>
    </row>
    <row r="31" spans="1:15">
      <c r="A31" s="33" t="s">
        <v>56</v>
      </c>
      <c r="B31" s="291"/>
      <c r="C31" s="7"/>
      <c r="D31" s="7"/>
      <c r="E31" s="173"/>
      <c r="F31" s="222" t="str">
        <f>IF(Tabela134[[#This Row],[Podmiot ponoszący wydatki]]="","",VLOOKUP(Tabela134[[#This Row],[Podmiot ponoszący wydatki]],$G$2:$I$8,3,0))</f>
        <v/>
      </c>
      <c r="G31" s="8" t="str">
        <f>IF(Tabela134[[#This Row],[Podmiot ponoszący wydatki]]="","",VLOOKUP(Tabela134[[#This Row],[Podmiot ponoszący wydatki]],$G$2:$J$8,4,0))</f>
        <v/>
      </c>
      <c r="H31" s="8" t="str">
        <f>IF(Tabela134[[#This Row],[Podmiot ponoszący wydatki]]="","",VLOOKUP(Tabela134[[#This Row],[Podmiot ponoszący wydatki]],$G$2:$K$8,5,0))</f>
        <v/>
      </c>
      <c r="I31" s="6"/>
      <c r="J31" s="6"/>
      <c r="K31" s="3" t="str">
        <f>IF(Tabela134[[#This Row],[Poziom dofinansowania]]="","",ROUND(Tabela134[[#This Row],[Wydatki kwalifikowalne]]*Tabela134[[#This Row],[Poziom dofinansowania]],2))</f>
        <v/>
      </c>
      <c r="L31" s="4"/>
      <c r="M31" s="4"/>
      <c r="N31" s="5"/>
      <c r="O31" s="4"/>
    </row>
    <row r="32" spans="1:15">
      <c r="A32" s="33" t="s">
        <v>57</v>
      </c>
      <c r="B32" s="291"/>
      <c r="C32" s="7"/>
      <c r="D32" s="7"/>
      <c r="E32" s="173"/>
      <c r="F32" s="222" t="str">
        <f>IF(Tabela134[[#This Row],[Podmiot ponoszący wydatki]]="","",VLOOKUP(Tabela134[[#This Row],[Podmiot ponoszący wydatki]],$G$2:$I$8,3,0))</f>
        <v/>
      </c>
      <c r="G32" s="8" t="str">
        <f>IF(Tabela134[[#This Row],[Podmiot ponoszący wydatki]]="","",VLOOKUP(Tabela134[[#This Row],[Podmiot ponoszący wydatki]],$G$2:$J$8,4,0))</f>
        <v/>
      </c>
      <c r="H32" s="8" t="str">
        <f>IF(Tabela134[[#This Row],[Podmiot ponoszący wydatki]]="","",VLOOKUP(Tabela134[[#This Row],[Podmiot ponoszący wydatki]],$G$2:$K$8,5,0))</f>
        <v/>
      </c>
      <c r="I32" s="6"/>
      <c r="J32" s="6"/>
      <c r="K32" s="3" t="str">
        <f>IF(Tabela134[[#This Row],[Poziom dofinansowania]]="","",ROUND(Tabela134[[#This Row],[Wydatki kwalifikowalne]]*Tabela134[[#This Row],[Poziom dofinansowania]],2))</f>
        <v/>
      </c>
      <c r="L32" s="4"/>
      <c r="M32" s="4"/>
      <c r="N32" s="5"/>
      <c r="O32" s="4"/>
    </row>
    <row r="33" spans="1:15">
      <c r="A33" s="33" t="s">
        <v>58</v>
      </c>
      <c r="B33" s="291"/>
      <c r="C33" s="7"/>
      <c r="D33" s="7"/>
      <c r="E33" s="173"/>
      <c r="F33" s="222" t="str">
        <f>IF(Tabela134[[#This Row],[Podmiot ponoszący wydatki]]="","",VLOOKUP(Tabela134[[#This Row],[Podmiot ponoszący wydatki]],$G$2:$I$8,3,0))</f>
        <v/>
      </c>
      <c r="G33" s="8" t="str">
        <f>IF(Tabela134[[#This Row],[Podmiot ponoszący wydatki]]="","",VLOOKUP(Tabela134[[#This Row],[Podmiot ponoszący wydatki]],$G$2:$J$8,4,0))</f>
        <v/>
      </c>
      <c r="H33" s="8" t="str">
        <f>IF(Tabela134[[#This Row],[Podmiot ponoszący wydatki]]="","",VLOOKUP(Tabela134[[#This Row],[Podmiot ponoszący wydatki]],$G$2:$K$8,5,0))</f>
        <v/>
      </c>
      <c r="I33" s="6"/>
      <c r="J33" s="6"/>
      <c r="K33" s="3" t="str">
        <f>IF(Tabela134[[#This Row],[Poziom dofinansowania]]="","",ROUND(Tabela134[[#This Row],[Wydatki kwalifikowalne]]*Tabela134[[#This Row],[Poziom dofinansowania]],2))</f>
        <v/>
      </c>
      <c r="L33" s="4"/>
      <c r="M33" s="4"/>
      <c r="N33" s="5"/>
      <c r="O33" s="4"/>
    </row>
    <row r="34" spans="1:15">
      <c r="A34" s="33" t="s">
        <v>59</v>
      </c>
      <c r="B34" s="2"/>
      <c r="C34" s="7"/>
      <c r="D34" s="7"/>
      <c r="E34" s="173"/>
      <c r="F34" s="222" t="str">
        <f>IF(Tabela134[[#This Row],[Podmiot ponoszący wydatki]]="","",VLOOKUP(Tabela134[[#This Row],[Podmiot ponoszący wydatki]],$G$2:$I$8,3,0))</f>
        <v/>
      </c>
      <c r="G34" s="8" t="str">
        <f>IF(Tabela134[[#This Row],[Podmiot ponoszący wydatki]]="","",VLOOKUP(Tabela134[[#This Row],[Podmiot ponoszący wydatki]],$G$2:$J$8,4,0))</f>
        <v/>
      </c>
      <c r="H34" s="8" t="str">
        <f>IF(Tabela134[[#This Row],[Podmiot ponoszący wydatki]]="","",VLOOKUP(Tabela134[[#This Row],[Podmiot ponoszący wydatki]],$G$2:$K$8,5,0))</f>
        <v/>
      </c>
      <c r="I34" s="6"/>
      <c r="J34" s="6"/>
      <c r="K34" s="3" t="str">
        <f>IF(Tabela134[[#This Row],[Poziom dofinansowania]]="","",ROUND(Tabela134[[#This Row],[Wydatki kwalifikowalne]]*Tabela134[[#This Row],[Poziom dofinansowania]],2))</f>
        <v/>
      </c>
      <c r="L34" s="4"/>
      <c r="M34" s="4"/>
      <c r="N34" s="5"/>
      <c r="O34" s="4"/>
    </row>
    <row r="35" spans="1:15">
      <c r="A35" s="33" t="s">
        <v>60</v>
      </c>
      <c r="B35" s="2"/>
      <c r="C35" s="7"/>
      <c r="D35" s="7"/>
      <c r="E35" s="173"/>
      <c r="F35" s="222" t="str">
        <f>IF(Tabela134[[#This Row],[Podmiot ponoszący wydatki]]="","",VLOOKUP(Tabela134[[#This Row],[Podmiot ponoszący wydatki]],$G$2:$I$8,3,0))</f>
        <v/>
      </c>
      <c r="G35" s="8" t="str">
        <f>IF(Tabela134[[#This Row],[Podmiot ponoszący wydatki]]="","",VLOOKUP(Tabela134[[#This Row],[Podmiot ponoszący wydatki]],$G$2:$J$8,4,0))</f>
        <v/>
      </c>
      <c r="H35" s="8" t="str">
        <f>IF(Tabela134[[#This Row],[Podmiot ponoszący wydatki]]="","",VLOOKUP(Tabela134[[#This Row],[Podmiot ponoszący wydatki]],$G$2:$K$8,5,0))</f>
        <v/>
      </c>
      <c r="I35" s="6"/>
      <c r="J35" s="6"/>
      <c r="K35" s="3" t="str">
        <f>IF(Tabela134[[#This Row],[Poziom dofinansowania]]="","",ROUND(Tabela134[[#This Row],[Wydatki kwalifikowalne]]*Tabela134[[#This Row],[Poziom dofinansowania]],2))</f>
        <v/>
      </c>
      <c r="L35" s="4"/>
      <c r="M35" s="4"/>
      <c r="N35" s="5"/>
      <c r="O35" s="4"/>
    </row>
    <row r="36" spans="1:15">
      <c r="A36" s="33" t="s">
        <v>61</v>
      </c>
      <c r="B36" s="2"/>
      <c r="C36" s="7"/>
      <c r="D36" s="7"/>
      <c r="E36" s="173"/>
      <c r="F36" s="222" t="str">
        <f>IF(Tabela134[[#This Row],[Podmiot ponoszący wydatki]]="","",VLOOKUP(Tabela134[[#This Row],[Podmiot ponoszący wydatki]],$G$2:$I$8,3,0))</f>
        <v/>
      </c>
      <c r="G36" s="8" t="str">
        <f>IF(Tabela134[[#This Row],[Podmiot ponoszący wydatki]]="","",VLOOKUP(Tabela134[[#This Row],[Podmiot ponoszący wydatki]],$G$2:$J$8,4,0))</f>
        <v/>
      </c>
      <c r="H36" s="8" t="str">
        <f>IF(Tabela134[[#This Row],[Podmiot ponoszący wydatki]]="","",VLOOKUP(Tabela134[[#This Row],[Podmiot ponoszący wydatki]],$G$2:$K$8,5,0))</f>
        <v/>
      </c>
      <c r="I36" s="6"/>
      <c r="J36" s="6"/>
      <c r="K36" s="3" t="str">
        <f>IF(Tabela134[[#This Row],[Poziom dofinansowania]]="","",ROUND(Tabela134[[#This Row],[Wydatki kwalifikowalne]]*Tabela134[[#This Row],[Poziom dofinansowania]],2))</f>
        <v/>
      </c>
      <c r="L36" s="4"/>
      <c r="M36" s="4"/>
      <c r="N36" s="5"/>
      <c r="O36" s="4"/>
    </row>
    <row r="37" spans="1:15">
      <c r="A37" s="33" t="s">
        <v>62</v>
      </c>
      <c r="B37" s="2"/>
      <c r="C37" s="7"/>
      <c r="D37" s="7"/>
      <c r="E37" s="173"/>
      <c r="F37" s="222" t="str">
        <f>IF(Tabela134[[#This Row],[Podmiot ponoszący wydatki]]="","",VLOOKUP(Tabela134[[#This Row],[Podmiot ponoszący wydatki]],$G$2:$I$8,3,0))</f>
        <v/>
      </c>
      <c r="G37" s="8" t="str">
        <f>IF(Tabela134[[#This Row],[Podmiot ponoszący wydatki]]="","",VLOOKUP(Tabela134[[#This Row],[Podmiot ponoszący wydatki]],$G$2:$J$8,4,0))</f>
        <v/>
      </c>
      <c r="H37" s="8" t="str">
        <f>IF(Tabela134[[#This Row],[Podmiot ponoszący wydatki]]="","",VLOOKUP(Tabela134[[#This Row],[Podmiot ponoszący wydatki]],$G$2:$K$8,5,0))</f>
        <v/>
      </c>
      <c r="I37" s="6"/>
      <c r="J37" s="6"/>
      <c r="K37" s="3" t="str">
        <f>IF(Tabela134[[#This Row],[Poziom dofinansowania]]="","",ROUND(Tabela134[[#This Row],[Wydatki kwalifikowalne]]*Tabela134[[#This Row],[Poziom dofinansowania]],2))</f>
        <v/>
      </c>
      <c r="L37" s="4"/>
      <c r="M37" s="4"/>
      <c r="N37" s="5"/>
      <c r="O37" s="4"/>
    </row>
    <row r="38" spans="1:15">
      <c r="A38" s="33" t="s">
        <v>63</v>
      </c>
      <c r="B38" s="2"/>
      <c r="C38" s="7"/>
      <c r="D38" s="7"/>
      <c r="E38" s="173"/>
      <c r="F38" s="222" t="str">
        <f>IF(Tabela134[[#This Row],[Podmiot ponoszący wydatki]]="","",VLOOKUP(Tabela134[[#This Row],[Podmiot ponoszący wydatki]],$G$2:$I$8,3,0))</f>
        <v/>
      </c>
      <c r="G38" s="8" t="str">
        <f>IF(Tabela134[[#This Row],[Podmiot ponoszący wydatki]]="","",VLOOKUP(Tabela134[[#This Row],[Podmiot ponoszący wydatki]],$G$2:$J$8,4,0))</f>
        <v/>
      </c>
      <c r="H38" s="8" t="str">
        <f>IF(Tabela134[[#This Row],[Podmiot ponoszący wydatki]]="","",VLOOKUP(Tabela134[[#This Row],[Podmiot ponoszący wydatki]],$G$2:$K$8,5,0))</f>
        <v/>
      </c>
      <c r="I38" s="6"/>
      <c r="J38" s="6"/>
      <c r="K38" s="3" t="str">
        <f>IF(Tabela134[[#This Row],[Poziom dofinansowania]]="","",ROUND(Tabela134[[#This Row],[Wydatki kwalifikowalne]]*Tabela134[[#This Row],[Poziom dofinansowania]],2))</f>
        <v/>
      </c>
      <c r="L38" s="4"/>
      <c r="M38" s="4"/>
      <c r="N38" s="5"/>
      <c r="O38" s="4"/>
    </row>
    <row r="39" spans="1:15">
      <c r="A39" s="33" t="s">
        <v>64</v>
      </c>
      <c r="B39" s="2"/>
      <c r="C39" s="7"/>
      <c r="D39" s="7"/>
      <c r="E39" s="173"/>
      <c r="F39" s="222" t="str">
        <f>IF(Tabela134[[#This Row],[Podmiot ponoszący wydatki]]="","",VLOOKUP(Tabela134[[#This Row],[Podmiot ponoszący wydatki]],$G$2:$I$8,3,0))</f>
        <v/>
      </c>
      <c r="G39" s="8" t="str">
        <f>IF(Tabela134[[#This Row],[Podmiot ponoszący wydatki]]="","",VLOOKUP(Tabela134[[#This Row],[Podmiot ponoszący wydatki]],$G$2:$J$8,4,0))</f>
        <v/>
      </c>
      <c r="H39" s="8" t="str">
        <f>IF(Tabela134[[#This Row],[Podmiot ponoszący wydatki]]="","",VLOOKUP(Tabela134[[#This Row],[Podmiot ponoszący wydatki]],$G$2:$K$8,5,0))</f>
        <v/>
      </c>
      <c r="I39" s="6"/>
      <c r="J39" s="6"/>
      <c r="K39" s="3" t="str">
        <f>IF(Tabela134[[#This Row],[Poziom dofinansowania]]="","",ROUND(Tabela134[[#This Row],[Wydatki kwalifikowalne]]*Tabela134[[#This Row],[Poziom dofinansowania]],2))</f>
        <v/>
      </c>
      <c r="L39" s="4"/>
      <c r="M39" s="4"/>
      <c r="N39" s="5"/>
      <c r="O39" s="4"/>
    </row>
    <row r="40" spans="1:15">
      <c r="A40" s="33" t="s">
        <v>65</v>
      </c>
      <c r="B40" s="2"/>
      <c r="C40" s="7"/>
      <c r="D40" s="7"/>
      <c r="E40" s="173"/>
      <c r="F40" s="222" t="str">
        <f>IF(Tabela134[[#This Row],[Podmiot ponoszący wydatki]]="","",VLOOKUP(Tabela134[[#This Row],[Podmiot ponoszący wydatki]],$G$2:$I$8,3,0))</f>
        <v/>
      </c>
      <c r="G40" s="8" t="str">
        <f>IF(Tabela134[[#This Row],[Podmiot ponoszący wydatki]]="","",VLOOKUP(Tabela134[[#This Row],[Podmiot ponoszący wydatki]],$G$2:$J$8,4,0))</f>
        <v/>
      </c>
      <c r="H40" s="8" t="str">
        <f>IF(Tabela134[[#This Row],[Podmiot ponoszący wydatki]]="","",VLOOKUP(Tabela134[[#This Row],[Podmiot ponoszący wydatki]],$G$2:$K$8,5,0))</f>
        <v/>
      </c>
      <c r="I40" s="6"/>
      <c r="J40" s="6"/>
      <c r="K40" s="3" t="str">
        <f>IF(Tabela134[[#This Row],[Poziom dofinansowania]]="","",ROUND(Tabela134[[#This Row],[Wydatki kwalifikowalne]]*Tabela134[[#This Row],[Poziom dofinansowania]],2))</f>
        <v/>
      </c>
      <c r="L40" s="4"/>
      <c r="M40" s="4"/>
      <c r="N40" s="5"/>
      <c r="O40" s="4"/>
    </row>
    <row r="41" spans="1:15">
      <c r="A41" s="33" t="s">
        <v>66</v>
      </c>
      <c r="B41" s="2"/>
      <c r="C41" s="7"/>
      <c r="D41" s="7"/>
      <c r="E41" s="173"/>
      <c r="F41" s="222" t="str">
        <f>IF(Tabela134[[#This Row],[Podmiot ponoszący wydatki]]="","",VLOOKUP(Tabela134[[#This Row],[Podmiot ponoszący wydatki]],$G$2:$I$8,3,0))</f>
        <v/>
      </c>
      <c r="G41" s="8" t="str">
        <f>IF(Tabela134[[#This Row],[Podmiot ponoszący wydatki]]="","",VLOOKUP(Tabela134[[#This Row],[Podmiot ponoszący wydatki]],$G$2:$J$8,4,0))</f>
        <v/>
      </c>
      <c r="H41" s="8" t="str">
        <f>IF(Tabela134[[#This Row],[Podmiot ponoszący wydatki]]="","",VLOOKUP(Tabela134[[#This Row],[Podmiot ponoszący wydatki]],$G$2:$K$8,5,0))</f>
        <v/>
      </c>
      <c r="I41" s="6"/>
      <c r="J41" s="6"/>
      <c r="K41" s="3" t="str">
        <f>IF(Tabela134[[#This Row],[Poziom dofinansowania]]="","",ROUND(Tabela134[[#This Row],[Wydatki kwalifikowalne]]*Tabela134[[#This Row],[Poziom dofinansowania]],2))</f>
        <v/>
      </c>
      <c r="L41" s="4"/>
      <c r="M41" s="4"/>
      <c r="N41" s="5"/>
      <c r="O41" s="4"/>
    </row>
    <row r="42" spans="1:15">
      <c r="A42" s="33" t="s">
        <v>67</v>
      </c>
      <c r="B42" s="2"/>
      <c r="C42" s="7"/>
      <c r="D42" s="7"/>
      <c r="E42" s="173"/>
      <c r="F42" s="222" t="str">
        <f>IF(Tabela134[[#This Row],[Podmiot ponoszący wydatki]]="","",VLOOKUP(Tabela134[[#This Row],[Podmiot ponoszący wydatki]],$G$2:$I$8,3,0))</f>
        <v/>
      </c>
      <c r="G42" s="8" t="str">
        <f>IF(Tabela134[[#This Row],[Podmiot ponoszący wydatki]]="","",VLOOKUP(Tabela134[[#This Row],[Podmiot ponoszący wydatki]],$G$2:$J$8,4,0))</f>
        <v/>
      </c>
      <c r="H42" s="8" t="str">
        <f>IF(Tabela134[[#This Row],[Podmiot ponoszący wydatki]]="","",VLOOKUP(Tabela134[[#This Row],[Podmiot ponoszący wydatki]],$G$2:$K$8,5,0))</f>
        <v/>
      </c>
      <c r="I42" s="6"/>
      <c r="J42" s="6"/>
      <c r="K42" s="3" t="str">
        <f>IF(Tabela134[[#This Row],[Poziom dofinansowania]]="","",ROUND(Tabela134[[#This Row],[Wydatki kwalifikowalne]]*Tabela134[[#This Row],[Poziom dofinansowania]],2))</f>
        <v/>
      </c>
      <c r="L42" s="4"/>
      <c r="M42" s="4"/>
      <c r="N42" s="5"/>
      <c r="O42" s="4"/>
    </row>
    <row r="43" spans="1:15">
      <c r="A43" s="33" t="s">
        <v>68</v>
      </c>
      <c r="B43" s="2"/>
      <c r="C43" s="7"/>
      <c r="D43" s="7"/>
      <c r="E43" s="173"/>
      <c r="F43" s="222" t="str">
        <f>IF(Tabela134[[#This Row],[Podmiot ponoszący wydatki]]="","",VLOOKUP(Tabela134[[#This Row],[Podmiot ponoszący wydatki]],$G$2:$I$8,3,0))</f>
        <v/>
      </c>
      <c r="G43" s="8" t="str">
        <f>IF(Tabela134[[#This Row],[Podmiot ponoszący wydatki]]="","",VLOOKUP(Tabela134[[#This Row],[Podmiot ponoszący wydatki]],$G$2:$J$8,4,0))</f>
        <v/>
      </c>
      <c r="H43" s="8" t="str">
        <f>IF(Tabela134[[#This Row],[Podmiot ponoszący wydatki]]="","",VLOOKUP(Tabela134[[#This Row],[Podmiot ponoszący wydatki]],$G$2:$K$8,5,0))</f>
        <v/>
      </c>
      <c r="I43" s="6"/>
      <c r="J43" s="6"/>
      <c r="K43" s="3" t="str">
        <f>IF(Tabela134[[#This Row],[Poziom dofinansowania]]="","",ROUND(Tabela134[[#This Row],[Wydatki kwalifikowalne]]*Tabela134[[#This Row],[Poziom dofinansowania]],2))</f>
        <v/>
      </c>
      <c r="L43" s="4"/>
      <c r="M43" s="4"/>
      <c r="N43" s="5"/>
      <c r="O43" s="4"/>
    </row>
    <row r="44" spans="1:15">
      <c r="A44" s="33" t="s">
        <v>69</v>
      </c>
      <c r="B44" s="2"/>
      <c r="C44" s="7"/>
      <c r="D44" s="7"/>
      <c r="E44" s="173"/>
      <c r="F44" s="222" t="str">
        <f>IF(Tabela134[[#This Row],[Podmiot ponoszący wydatki]]="","",VLOOKUP(Tabela134[[#This Row],[Podmiot ponoszący wydatki]],$G$2:$I$8,3,0))</f>
        <v/>
      </c>
      <c r="G44" s="8" t="str">
        <f>IF(Tabela134[[#This Row],[Podmiot ponoszący wydatki]]="","",VLOOKUP(Tabela134[[#This Row],[Podmiot ponoszący wydatki]],$G$2:$J$8,4,0))</f>
        <v/>
      </c>
      <c r="H44" s="8" t="str">
        <f>IF(Tabela134[[#This Row],[Podmiot ponoszący wydatki]]="","",VLOOKUP(Tabela134[[#This Row],[Podmiot ponoszący wydatki]],$G$2:$K$8,5,0))</f>
        <v/>
      </c>
      <c r="I44" s="6"/>
      <c r="J44" s="6"/>
      <c r="K44" s="3" t="str">
        <f>IF(Tabela134[[#This Row],[Poziom dofinansowania]]="","",ROUND(Tabela134[[#This Row],[Wydatki kwalifikowalne]]*Tabela134[[#This Row],[Poziom dofinansowania]],2))</f>
        <v/>
      </c>
      <c r="L44" s="4"/>
      <c r="M44" s="4"/>
      <c r="N44" s="5"/>
      <c r="O44" s="4"/>
    </row>
    <row r="45" spans="1:15">
      <c r="A45" s="33" t="s">
        <v>70</v>
      </c>
      <c r="B45" s="2"/>
      <c r="C45" s="7"/>
      <c r="D45" s="7"/>
      <c r="E45" s="173"/>
      <c r="F45" s="222" t="str">
        <f>IF(Tabela134[[#This Row],[Podmiot ponoszący wydatki]]="","",VLOOKUP(Tabela134[[#This Row],[Podmiot ponoszący wydatki]],$G$2:$I$8,3,0))</f>
        <v/>
      </c>
      <c r="G45" s="8" t="str">
        <f>IF(Tabela134[[#This Row],[Podmiot ponoszący wydatki]]="","",VLOOKUP(Tabela134[[#This Row],[Podmiot ponoszący wydatki]],$G$2:$J$8,4,0))</f>
        <v/>
      </c>
      <c r="H45" s="8" t="str">
        <f>IF(Tabela134[[#This Row],[Podmiot ponoszący wydatki]]="","",VLOOKUP(Tabela134[[#This Row],[Podmiot ponoszący wydatki]],$G$2:$K$8,5,0))</f>
        <v/>
      </c>
      <c r="I45" s="6"/>
      <c r="J45" s="6"/>
      <c r="K45" s="3" t="str">
        <f>IF(Tabela134[[#This Row],[Poziom dofinansowania]]="","",ROUND(Tabela134[[#This Row],[Wydatki kwalifikowalne]]*Tabela134[[#This Row],[Poziom dofinansowania]],2))</f>
        <v/>
      </c>
      <c r="L45" s="4"/>
      <c r="M45" s="4"/>
      <c r="N45" s="5"/>
      <c r="O45" s="4"/>
    </row>
    <row r="46" spans="1:15">
      <c r="A46" s="33" t="s">
        <v>71</v>
      </c>
      <c r="B46" s="2"/>
      <c r="C46" s="7"/>
      <c r="D46" s="7"/>
      <c r="E46" s="173"/>
      <c r="F46" s="222" t="str">
        <f>IF(Tabela134[[#This Row],[Podmiot ponoszący wydatki]]="","",VLOOKUP(Tabela134[[#This Row],[Podmiot ponoszący wydatki]],$G$2:$I$8,3,0))</f>
        <v/>
      </c>
      <c r="G46" s="8" t="str">
        <f>IF(Tabela134[[#This Row],[Podmiot ponoszący wydatki]]="","",VLOOKUP(Tabela134[[#This Row],[Podmiot ponoszący wydatki]],$G$2:$J$8,4,0))</f>
        <v/>
      </c>
      <c r="H46" s="8" t="str">
        <f>IF(Tabela134[[#This Row],[Podmiot ponoszący wydatki]]="","",VLOOKUP(Tabela134[[#This Row],[Podmiot ponoszący wydatki]],$G$2:$K$8,5,0))</f>
        <v/>
      </c>
      <c r="I46" s="6"/>
      <c r="J46" s="6"/>
      <c r="K46" s="3" t="str">
        <f>IF(Tabela134[[#This Row],[Poziom dofinansowania]]="","",ROUND(Tabela134[[#This Row],[Wydatki kwalifikowalne]]*Tabela134[[#This Row],[Poziom dofinansowania]],2))</f>
        <v/>
      </c>
      <c r="L46" s="4"/>
      <c r="M46" s="4"/>
      <c r="N46" s="5"/>
      <c r="O46" s="4"/>
    </row>
    <row r="47" spans="1:15">
      <c r="A47" s="33" t="s">
        <v>72</v>
      </c>
      <c r="B47" s="2"/>
      <c r="C47" s="7"/>
      <c r="D47" s="7"/>
      <c r="E47" s="173"/>
      <c r="F47" s="222" t="str">
        <f>IF(Tabela134[[#This Row],[Podmiot ponoszący wydatki]]="","",VLOOKUP(Tabela134[[#This Row],[Podmiot ponoszący wydatki]],$G$2:$I$8,3,0))</f>
        <v/>
      </c>
      <c r="G47" s="8" t="str">
        <f>IF(Tabela134[[#This Row],[Podmiot ponoszący wydatki]]="","",VLOOKUP(Tabela134[[#This Row],[Podmiot ponoszący wydatki]],$G$2:$J$8,4,0))</f>
        <v/>
      </c>
      <c r="H47" s="8" t="str">
        <f>IF(Tabela134[[#This Row],[Podmiot ponoszący wydatki]]="","",VLOOKUP(Tabela134[[#This Row],[Podmiot ponoszący wydatki]],$G$2:$K$8,5,0))</f>
        <v/>
      </c>
      <c r="I47" s="6"/>
      <c r="J47" s="6"/>
      <c r="K47" s="3" t="str">
        <f>IF(Tabela134[[#This Row],[Poziom dofinansowania]]="","",ROUND(Tabela134[[#This Row],[Wydatki kwalifikowalne]]*Tabela134[[#This Row],[Poziom dofinansowania]],2))</f>
        <v/>
      </c>
      <c r="L47" s="4"/>
      <c r="M47" s="4"/>
      <c r="N47" s="5"/>
      <c r="O47" s="4"/>
    </row>
    <row r="48" spans="1:15">
      <c r="A48" s="33" t="s">
        <v>73</v>
      </c>
      <c r="B48" s="2"/>
      <c r="C48" s="7"/>
      <c r="D48" s="7"/>
      <c r="E48" s="173"/>
      <c r="F48" s="222" t="str">
        <f>IF(Tabela134[[#This Row],[Podmiot ponoszący wydatki]]="","",VLOOKUP(Tabela134[[#This Row],[Podmiot ponoszący wydatki]],$G$2:$I$8,3,0))</f>
        <v/>
      </c>
      <c r="G48" s="8" t="str">
        <f>IF(Tabela134[[#This Row],[Podmiot ponoszący wydatki]]="","",VLOOKUP(Tabela134[[#This Row],[Podmiot ponoszący wydatki]],$G$2:$J$8,4,0))</f>
        <v/>
      </c>
      <c r="H48" s="8" t="str">
        <f>IF(Tabela134[[#This Row],[Podmiot ponoszący wydatki]]="","",VLOOKUP(Tabela134[[#This Row],[Podmiot ponoszący wydatki]],$G$2:$K$8,5,0))</f>
        <v/>
      </c>
      <c r="I48" s="6"/>
      <c r="J48" s="6"/>
      <c r="K48" s="3" t="str">
        <f>IF(Tabela134[[#This Row],[Poziom dofinansowania]]="","",ROUND(Tabela134[[#This Row],[Wydatki kwalifikowalne]]*Tabela134[[#This Row],[Poziom dofinansowania]],2))</f>
        <v/>
      </c>
      <c r="L48" s="4"/>
      <c r="M48" s="4"/>
      <c r="N48" s="5"/>
      <c r="O48" s="4"/>
    </row>
    <row r="49" spans="1:15">
      <c r="A49" s="33" t="s">
        <v>74</v>
      </c>
      <c r="B49" s="2"/>
      <c r="C49" s="7"/>
      <c r="D49" s="7"/>
      <c r="E49" s="173"/>
      <c r="F49" s="222" t="str">
        <f>IF(Tabela134[[#This Row],[Podmiot ponoszący wydatki]]="","",VLOOKUP(Tabela134[[#This Row],[Podmiot ponoszący wydatki]],$G$2:$I$8,3,0))</f>
        <v/>
      </c>
      <c r="G49" s="8" t="str">
        <f>IF(Tabela134[[#This Row],[Podmiot ponoszący wydatki]]="","",VLOOKUP(Tabela134[[#This Row],[Podmiot ponoszący wydatki]],$G$2:$J$8,4,0))</f>
        <v/>
      </c>
      <c r="H49" s="8" t="str">
        <f>IF(Tabela134[[#This Row],[Podmiot ponoszący wydatki]]="","",VLOOKUP(Tabela134[[#This Row],[Podmiot ponoszący wydatki]],$G$2:$K$8,5,0))</f>
        <v/>
      </c>
      <c r="I49" s="6"/>
      <c r="J49" s="6"/>
      <c r="K49" s="3" t="str">
        <f>IF(Tabela134[[#This Row],[Poziom dofinansowania]]="","",ROUND(Tabela134[[#This Row],[Wydatki kwalifikowalne]]*Tabela134[[#This Row],[Poziom dofinansowania]],2))</f>
        <v/>
      </c>
      <c r="L49" s="4"/>
      <c r="M49" s="4"/>
      <c r="N49" s="5"/>
      <c r="O49" s="4"/>
    </row>
    <row r="50" spans="1:15">
      <c r="A50" s="33" t="s">
        <v>75</v>
      </c>
      <c r="B50" s="2"/>
      <c r="C50" s="7"/>
      <c r="D50" s="7"/>
      <c r="E50" s="173"/>
      <c r="F50" s="222" t="str">
        <f>IF(Tabela134[[#This Row],[Podmiot ponoszący wydatki]]="","",VLOOKUP(Tabela134[[#This Row],[Podmiot ponoszący wydatki]],$G$2:$I$8,3,0))</f>
        <v/>
      </c>
      <c r="G50" s="8" t="str">
        <f>IF(Tabela134[[#This Row],[Podmiot ponoszący wydatki]]="","",VLOOKUP(Tabela134[[#This Row],[Podmiot ponoszący wydatki]],$G$2:$J$8,4,0))</f>
        <v/>
      </c>
      <c r="H50" s="8" t="str">
        <f>IF(Tabela134[[#This Row],[Podmiot ponoszący wydatki]]="","",VLOOKUP(Tabela134[[#This Row],[Podmiot ponoszący wydatki]],$G$2:$K$8,5,0))</f>
        <v/>
      </c>
      <c r="I50" s="6"/>
      <c r="J50" s="6"/>
      <c r="K50" s="3" t="str">
        <f>IF(Tabela134[[#This Row],[Poziom dofinansowania]]="","",ROUND(Tabela134[[#This Row],[Wydatki kwalifikowalne]]*Tabela134[[#This Row],[Poziom dofinansowania]],2))</f>
        <v/>
      </c>
      <c r="L50" s="4"/>
      <c r="M50" s="4"/>
      <c r="N50" s="5"/>
      <c r="O50" s="4"/>
    </row>
    <row r="51" spans="1:15">
      <c r="A51" s="33" t="s">
        <v>76</v>
      </c>
      <c r="B51" s="2"/>
      <c r="C51" s="7"/>
      <c r="D51" s="7"/>
      <c r="E51" s="173"/>
      <c r="F51" s="222" t="str">
        <f>IF(Tabela134[[#This Row],[Podmiot ponoszący wydatki]]="","",VLOOKUP(Tabela134[[#This Row],[Podmiot ponoszący wydatki]],$G$2:$I$8,3,0))</f>
        <v/>
      </c>
      <c r="G51" s="8" t="str">
        <f>IF(Tabela134[[#This Row],[Podmiot ponoszący wydatki]]="","",VLOOKUP(Tabela134[[#This Row],[Podmiot ponoszący wydatki]],$G$2:$J$8,4,0))</f>
        <v/>
      </c>
      <c r="H51" s="8" t="str">
        <f>IF(Tabela134[[#This Row],[Podmiot ponoszący wydatki]]="","",VLOOKUP(Tabela134[[#This Row],[Podmiot ponoszący wydatki]],$G$2:$K$8,5,0))</f>
        <v/>
      </c>
      <c r="I51" s="6"/>
      <c r="J51" s="6"/>
      <c r="K51" s="3" t="str">
        <f>IF(Tabela134[[#This Row],[Poziom dofinansowania]]="","",ROUND(Tabela134[[#This Row],[Wydatki kwalifikowalne]]*Tabela134[[#This Row],[Poziom dofinansowania]],2))</f>
        <v/>
      </c>
      <c r="L51" s="4"/>
      <c r="M51" s="4"/>
      <c r="N51" s="5"/>
      <c r="O51" s="4"/>
    </row>
    <row r="52" spans="1:15">
      <c r="A52" s="33" t="s">
        <v>230</v>
      </c>
      <c r="B52" s="2"/>
      <c r="C52" s="7"/>
      <c r="D52" s="7"/>
      <c r="E52" s="173"/>
      <c r="F52" s="222" t="str">
        <f>IF(Tabela134[[#This Row],[Podmiot ponoszący wydatki]]="","",VLOOKUP(Tabela134[[#This Row],[Podmiot ponoszący wydatki]],$G$2:$I$8,3,0))</f>
        <v/>
      </c>
      <c r="G52" s="8" t="str">
        <f>IF(Tabela134[[#This Row],[Podmiot ponoszący wydatki]]="","",VLOOKUP(Tabela134[[#This Row],[Podmiot ponoszący wydatki]],$G$2:$J$8,4,0))</f>
        <v/>
      </c>
      <c r="H52" s="8" t="str">
        <f>IF(Tabela134[[#This Row],[Podmiot ponoszący wydatki]]="","",VLOOKUP(Tabela134[[#This Row],[Podmiot ponoszący wydatki]],$G$2:$K$8,5,0))</f>
        <v/>
      </c>
      <c r="I52" s="6"/>
      <c r="J52" s="6"/>
      <c r="K52" s="3" t="str">
        <f>IF(Tabela134[[#This Row],[Poziom dofinansowania]]="","",ROUND(Tabela134[[#This Row],[Wydatki kwalifikowalne]]*Tabela134[[#This Row],[Poziom dofinansowania]],2))</f>
        <v/>
      </c>
      <c r="L52" s="4"/>
      <c r="M52" s="4"/>
      <c r="N52" s="5"/>
      <c r="O52" s="4"/>
    </row>
    <row r="53" spans="1:15">
      <c r="A53" s="33" t="s">
        <v>231</v>
      </c>
      <c r="B53" s="2"/>
      <c r="C53" s="7"/>
      <c r="D53" s="7"/>
      <c r="E53" s="173"/>
      <c r="F53" s="222" t="str">
        <f>IF(Tabela134[[#This Row],[Podmiot ponoszący wydatki]]="","",VLOOKUP(Tabela134[[#This Row],[Podmiot ponoszący wydatki]],$G$2:$I$8,3,0))</f>
        <v/>
      </c>
      <c r="G53" s="8" t="str">
        <f>IF(Tabela134[[#This Row],[Podmiot ponoszący wydatki]]="","",VLOOKUP(Tabela134[[#This Row],[Podmiot ponoszący wydatki]],$G$2:$J$8,4,0))</f>
        <v/>
      </c>
      <c r="H53" s="8" t="str">
        <f>IF(Tabela134[[#This Row],[Podmiot ponoszący wydatki]]="","",VLOOKUP(Tabela134[[#This Row],[Podmiot ponoszący wydatki]],$G$2:$K$8,5,0))</f>
        <v/>
      </c>
      <c r="I53" s="6"/>
      <c r="J53" s="6"/>
      <c r="K53" s="3" t="str">
        <f>IF(Tabela134[[#This Row],[Poziom dofinansowania]]="","",ROUND(Tabela134[[#This Row],[Wydatki kwalifikowalne]]*Tabela134[[#This Row],[Poziom dofinansowania]],2))</f>
        <v/>
      </c>
      <c r="L53" s="4"/>
      <c r="M53" s="4"/>
      <c r="N53" s="5"/>
      <c r="O53" s="4"/>
    </row>
    <row r="54" spans="1:15">
      <c r="A54" s="33" t="s">
        <v>232</v>
      </c>
      <c r="B54" s="2"/>
      <c r="C54" s="7"/>
      <c r="D54" s="7"/>
      <c r="E54" s="173"/>
      <c r="F54" s="222" t="str">
        <f>IF(Tabela134[[#This Row],[Podmiot ponoszący wydatki]]="","",VLOOKUP(Tabela134[[#This Row],[Podmiot ponoszący wydatki]],$G$2:$I$8,3,0))</f>
        <v/>
      </c>
      <c r="G54" s="8" t="str">
        <f>IF(Tabela134[[#This Row],[Podmiot ponoszący wydatki]]="","",VLOOKUP(Tabela134[[#This Row],[Podmiot ponoszący wydatki]],$G$2:$J$8,4,0))</f>
        <v/>
      </c>
      <c r="H54" s="8" t="str">
        <f>IF(Tabela134[[#This Row],[Podmiot ponoszący wydatki]]="","",VLOOKUP(Tabela134[[#This Row],[Podmiot ponoszący wydatki]],$G$2:$K$8,5,0))</f>
        <v/>
      </c>
      <c r="I54" s="6"/>
      <c r="J54" s="6"/>
      <c r="K54" s="3" t="str">
        <f>IF(Tabela134[[#This Row],[Poziom dofinansowania]]="","",ROUND(Tabela134[[#This Row],[Wydatki kwalifikowalne]]*Tabela134[[#This Row],[Poziom dofinansowania]],2))</f>
        <v/>
      </c>
      <c r="L54" s="4"/>
      <c r="M54" s="4"/>
      <c r="N54" s="5"/>
      <c r="O54" s="4"/>
    </row>
    <row r="55" spans="1:15">
      <c r="A55" s="33" t="s">
        <v>233</v>
      </c>
      <c r="B55" s="2"/>
      <c r="C55" s="7"/>
      <c r="D55" s="7"/>
      <c r="E55" s="173"/>
      <c r="F55" s="222" t="str">
        <f>IF(Tabela134[[#This Row],[Podmiot ponoszący wydatki]]="","",VLOOKUP(Tabela134[[#This Row],[Podmiot ponoszący wydatki]],$G$2:$I$8,3,0))</f>
        <v/>
      </c>
      <c r="G55" s="8" t="str">
        <f>IF(Tabela134[[#This Row],[Podmiot ponoszący wydatki]]="","",VLOOKUP(Tabela134[[#This Row],[Podmiot ponoszący wydatki]],$G$2:$J$8,4,0))</f>
        <v/>
      </c>
      <c r="H55" s="8" t="str">
        <f>IF(Tabela134[[#This Row],[Podmiot ponoszący wydatki]]="","",VLOOKUP(Tabela134[[#This Row],[Podmiot ponoszący wydatki]],$G$2:$K$8,5,0))</f>
        <v/>
      </c>
      <c r="I55" s="6"/>
      <c r="J55" s="6"/>
      <c r="K55" s="3" t="str">
        <f>IF(Tabela134[[#This Row],[Poziom dofinansowania]]="","",ROUND(Tabela134[[#This Row],[Wydatki kwalifikowalne]]*Tabela134[[#This Row],[Poziom dofinansowania]],2))</f>
        <v/>
      </c>
      <c r="L55" s="4"/>
      <c r="M55" s="4"/>
      <c r="N55" s="5"/>
      <c r="O55" s="4"/>
    </row>
    <row r="56" spans="1:15">
      <c r="A56" s="33" t="s">
        <v>234</v>
      </c>
      <c r="B56" s="2"/>
      <c r="C56" s="7"/>
      <c r="D56" s="7"/>
      <c r="E56" s="173"/>
      <c r="F56" s="222" t="str">
        <f>IF(Tabela134[[#This Row],[Podmiot ponoszący wydatki]]="","",VLOOKUP(Tabela134[[#This Row],[Podmiot ponoszący wydatki]],$G$2:$I$8,3,0))</f>
        <v/>
      </c>
      <c r="G56" s="8" t="str">
        <f>IF(Tabela134[[#This Row],[Podmiot ponoszący wydatki]]="","",VLOOKUP(Tabela134[[#This Row],[Podmiot ponoszący wydatki]],$G$2:$J$8,4,0))</f>
        <v/>
      </c>
      <c r="H56" s="8" t="str">
        <f>IF(Tabela134[[#This Row],[Podmiot ponoszący wydatki]]="","",VLOOKUP(Tabela134[[#This Row],[Podmiot ponoszący wydatki]],$G$2:$K$8,5,0))</f>
        <v/>
      </c>
      <c r="I56" s="6"/>
      <c r="J56" s="6"/>
      <c r="K56" s="3" t="str">
        <f>IF(Tabela134[[#This Row],[Poziom dofinansowania]]="","",ROUND(Tabela134[[#This Row],[Wydatki kwalifikowalne]]*Tabela134[[#This Row],[Poziom dofinansowania]],2))</f>
        <v/>
      </c>
      <c r="L56" s="4"/>
      <c r="M56" s="4"/>
      <c r="N56" s="5"/>
      <c r="O56" s="4"/>
    </row>
    <row r="57" spans="1:15">
      <c r="A57" s="33" t="s">
        <v>235</v>
      </c>
      <c r="B57" s="2"/>
      <c r="C57" s="7"/>
      <c r="D57" s="7"/>
      <c r="E57" s="173"/>
      <c r="F57" s="222" t="str">
        <f>IF(Tabela134[[#This Row],[Podmiot ponoszący wydatki]]="","",VLOOKUP(Tabela134[[#This Row],[Podmiot ponoszący wydatki]],$G$2:$I$8,3,0))</f>
        <v/>
      </c>
      <c r="G57" s="8" t="str">
        <f>IF(Tabela134[[#This Row],[Podmiot ponoszący wydatki]]="","",VLOOKUP(Tabela134[[#This Row],[Podmiot ponoszący wydatki]],$G$2:$J$8,4,0))</f>
        <v/>
      </c>
      <c r="H57" s="8" t="str">
        <f>IF(Tabela134[[#This Row],[Podmiot ponoszący wydatki]]="","",VLOOKUP(Tabela134[[#This Row],[Podmiot ponoszący wydatki]],$G$2:$K$8,5,0))</f>
        <v/>
      </c>
      <c r="I57" s="6"/>
      <c r="J57" s="6"/>
      <c r="K57" s="3" t="str">
        <f>IF(Tabela134[[#This Row],[Poziom dofinansowania]]="","",ROUND(Tabela134[[#This Row],[Wydatki kwalifikowalne]]*Tabela134[[#This Row],[Poziom dofinansowania]],2))</f>
        <v/>
      </c>
      <c r="L57" s="4"/>
      <c r="M57" s="4"/>
      <c r="N57" s="5"/>
      <c r="O57" s="4"/>
    </row>
    <row r="58" spans="1:15">
      <c r="A58" s="33" t="s">
        <v>236</v>
      </c>
      <c r="B58" s="2"/>
      <c r="C58" s="7"/>
      <c r="D58" s="7"/>
      <c r="E58" s="173"/>
      <c r="F58" s="222" t="str">
        <f>IF(Tabela134[[#This Row],[Podmiot ponoszący wydatki]]="","",VLOOKUP(Tabela134[[#This Row],[Podmiot ponoszący wydatki]],$G$2:$I$8,3,0))</f>
        <v/>
      </c>
      <c r="G58" s="8" t="str">
        <f>IF(Tabela134[[#This Row],[Podmiot ponoszący wydatki]]="","",VLOOKUP(Tabela134[[#This Row],[Podmiot ponoszący wydatki]],$G$2:$J$8,4,0))</f>
        <v/>
      </c>
      <c r="H58" s="8" t="str">
        <f>IF(Tabela134[[#This Row],[Podmiot ponoszący wydatki]]="","",VLOOKUP(Tabela134[[#This Row],[Podmiot ponoszący wydatki]],$G$2:$K$8,5,0))</f>
        <v/>
      </c>
      <c r="I58" s="6"/>
      <c r="J58" s="6"/>
      <c r="K58" s="3" t="str">
        <f>IF(Tabela134[[#This Row],[Poziom dofinansowania]]="","",ROUND(Tabela134[[#This Row],[Wydatki kwalifikowalne]]*Tabela134[[#This Row],[Poziom dofinansowania]],2))</f>
        <v/>
      </c>
      <c r="L58" s="4"/>
      <c r="M58" s="4"/>
      <c r="N58" s="5"/>
      <c r="O58" s="4"/>
    </row>
    <row r="59" spans="1:15">
      <c r="A59" s="33" t="s">
        <v>237</v>
      </c>
      <c r="B59" s="2"/>
      <c r="C59" s="7"/>
      <c r="D59" s="7"/>
      <c r="E59" s="173"/>
      <c r="F59" s="222" t="str">
        <f>IF(Tabela134[[#This Row],[Podmiot ponoszący wydatki]]="","",VLOOKUP(Tabela134[[#This Row],[Podmiot ponoszący wydatki]],$G$2:$I$8,3,0))</f>
        <v/>
      </c>
      <c r="G59" s="8" t="str">
        <f>IF(Tabela134[[#This Row],[Podmiot ponoszący wydatki]]="","",VLOOKUP(Tabela134[[#This Row],[Podmiot ponoszący wydatki]],$G$2:$J$8,4,0))</f>
        <v/>
      </c>
      <c r="H59" s="8" t="str">
        <f>IF(Tabela134[[#This Row],[Podmiot ponoszący wydatki]]="","",VLOOKUP(Tabela134[[#This Row],[Podmiot ponoszący wydatki]],$G$2:$K$8,5,0))</f>
        <v/>
      </c>
      <c r="I59" s="6"/>
      <c r="J59" s="6"/>
      <c r="K59" s="3" t="str">
        <f>IF(Tabela134[[#This Row],[Poziom dofinansowania]]="","",ROUND(Tabela134[[#This Row],[Wydatki kwalifikowalne]]*Tabela134[[#This Row],[Poziom dofinansowania]],2))</f>
        <v/>
      </c>
      <c r="L59" s="4"/>
      <c r="M59" s="4"/>
      <c r="N59" s="5"/>
      <c r="O59" s="4"/>
    </row>
    <row r="60" spans="1:15">
      <c r="A60" s="33" t="s">
        <v>238</v>
      </c>
      <c r="B60" s="2"/>
      <c r="C60" s="7"/>
      <c r="D60" s="7"/>
      <c r="E60" s="173"/>
      <c r="F60" s="222" t="str">
        <f>IF(Tabela134[[#This Row],[Podmiot ponoszący wydatki]]="","",VLOOKUP(Tabela134[[#This Row],[Podmiot ponoszący wydatki]],$G$2:$I$8,3,0))</f>
        <v/>
      </c>
      <c r="G60" s="8" t="str">
        <f>IF(Tabela134[[#This Row],[Podmiot ponoszący wydatki]]="","",VLOOKUP(Tabela134[[#This Row],[Podmiot ponoszący wydatki]],$G$2:$J$8,4,0))</f>
        <v/>
      </c>
      <c r="H60" s="8" t="str">
        <f>IF(Tabela134[[#This Row],[Podmiot ponoszący wydatki]]="","",VLOOKUP(Tabela134[[#This Row],[Podmiot ponoszący wydatki]],$G$2:$K$8,5,0))</f>
        <v/>
      </c>
      <c r="I60" s="6"/>
      <c r="J60" s="6"/>
      <c r="K60" s="3" t="str">
        <f>IF(Tabela134[[#This Row],[Poziom dofinansowania]]="","",ROUND(Tabela134[[#This Row],[Wydatki kwalifikowalne]]*Tabela134[[#This Row],[Poziom dofinansowania]],2))</f>
        <v/>
      </c>
      <c r="L60" s="4"/>
      <c r="M60" s="4"/>
      <c r="N60" s="5"/>
      <c r="O60" s="4"/>
    </row>
    <row r="61" spans="1:15">
      <c r="A61" s="33" t="s">
        <v>239</v>
      </c>
      <c r="B61" s="2"/>
      <c r="C61" s="7"/>
      <c r="D61" s="7"/>
      <c r="E61" s="173"/>
      <c r="F61" s="222" t="str">
        <f>IF(Tabela134[[#This Row],[Podmiot ponoszący wydatki]]="","",VLOOKUP(Tabela134[[#This Row],[Podmiot ponoszący wydatki]],$G$2:$I$8,3,0))</f>
        <v/>
      </c>
      <c r="G61" s="8" t="str">
        <f>IF(Tabela134[[#This Row],[Podmiot ponoszący wydatki]]="","",VLOOKUP(Tabela134[[#This Row],[Podmiot ponoszący wydatki]],$G$2:$J$8,4,0))</f>
        <v/>
      </c>
      <c r="H61" s="8" t="str">
        <f>IF(Tabela134[[#This Row],[Podmiot ponoszący wydatki]]="","",VLOOKUP(Tabela134[[#This Row],[Podmiot ponoszący wydatki]],$G$2:$K$8,5,0))</f>
        <v/>
      </c>
      <c r="I61" s="6"/>
      <c r="J61" s="6"/>
      <c r="K61" s="3" t="str">
        <f>IF(Tabela134[[#This Row],[Poziom dofinansowania]]="","",ROUND(Tabela134[[#This Row],[Wydatki kwalifikowalne]]*Tabela134[[#This Row],[Poziom dofinansowania]],2))</f>
        <v/>
      </c>
      <c r="L61" s="4"/>
      <c r="M61" s="4"/>
      <c r="N61" s="5"/>
      <c r="O61" s="4"/>
    </row>
    <row r="62" spans="1:15">
      <c r="A62" s="33" t="s">
        <v>240</v>
      </c>
      <c r="B62" s="2"/>
      <c r="C62" s="7"/>
      <c r="D62" s="7"/>
      <c r="E62" s="173"/>
      <c r="F62" s="222" t="str">
        <f>IF(Tabela134[[#This Row],[Podmiot ponoszący wydatki]]="","",VLOOKUP(Tabela134[[#This Row],[Podmiot ponoszący wydatki]],$G$2:$I$8,3,0))</f>
        <v/>
      </c>
      <c r="G62" s="8" t="str">
        <f>IF(Tabela134[[#This Row],[Podmiot ponoszący wydatki]]="","",VLOOKUP(Tabela134[[#This Row],[Podmiot ponoszący wydatki]],$G$2:$J$8,4,0))</f>
        <v/>
      </c>
      <c r="H62" s="8" t="str">
        <f>IF(Tabela134[[#This Row],[Podmiot ponoszący wydatki]]="","",VLOOKUP(Tabela134[[#This Row],[Podmiot ponoszący wydatki]],$G$2:$K$8,5,0))</f>
        <v/>
      </c>
      <c r="I62" s="6"/>
      <c r="J62" s="6"/>
      <c r="K62" s="3" t="str">
        <f>IF(Tabela134[[#This Row],[Poziom dofinansowania]]="","",ROUND(Tabela134[[#This Row],[Wydatki kwalifikowalne]]*Tabela134[[#This Row],[Poziom dofinansowania]],2))</f>
        <v/>
      </c>
      <c r="L62" s="4"/>
      <c r="M62" s="4"/>
      <c r="N62" s="5"/>
      <c r="O62" s="4"/>
    </row>
    <row r="63" spans="1:15">
      <c r="A63" s="33" t="s">
        <v>241</v>
      </c>
      <c r="B63" s="2"/>
      <c r="C63" s="7"/>
      <c r="D63" s="7"/>
      <c r="E63" s="173"/>
      <c r="F63" s="222" t="str">
        <f>IF(Tabela134[[#This Row],[Podmiot ponoszący wydatki]]="","",VLOOKUP(Tabela134[[#This Row],[Podmiot ponoszący wydatki]],$G$2:$I$8,3,0))</f>
        <v/>
      </c>
      <c r="G63" s="8" t="str">
        <f>IF(Tabela134[[#This Row],[Podmiot ponoszący wydatki]]="","",VLOOKUP(Tabela134[[#This Row],[Podmiot ponoszący wydatki]],$G$2:$J$8,4,0))</f>
        <v/>
      </c>
      <c r="H63" s="8" t="str">
        <f>IF(Tabela134[[#This Row],[Podmiot ponoszący wydatki]]="","",VLOOKUP(Tabela134[[#This Row],[Podmiot ponoszący wydatki]],$G$2:$K$8,5,0))</f>
        <v/>
      </c>
      <c r="I63" s="6"/>
      <c r="J63" s="6"/>
      <c r="K63" s="3" t="str">
        <f>IF(Tabela134[[#This Row],[Poziom dofinansowania]]="","",ROUND(Tabela134[[#This Row],[Wydatki kwalifikowalne]]*Tabela134[[#This Row],[Poziom dofinansowania]],2))</f>
        <v/>
      </c>
      <c r="L63" s="4"/>
      <c r="M63" s="4"/>
      <c r="N63" s="5"/>
      <c r="O63" s="4"/>
    </row>
    <row r="64" spans="1:15">
      <c r="A64" s="33" t="s">
        <v>242</v>
      </c>
      <c r="B64" s="2"/>
      <c r="C64" s="7"/>
      <c r="D64" s="7"/>
      <c r="E64" s="173"/>
      <c r="F64" s="222" t="str">
        <f>IF(Tabela134[[#This Row],[Podmiot ponoszący wydatki]]="","",VLOOKUP(Tabela134[[#This Row],[Podmiot ponoszący wydatki]],$G$2:$I$8,3,0))</f>
        <v/>
      </c>
      <c r="G64" s="8" t="str">
        <f>IF(Tabela134[[#This Row],[Podmiot ponoszący wydatki]]="","",VLOOKUP(Tabela134[[#This Row],[Podmiot ponoszący wydatki]],$G$2:$J$8,4,0))</f>
        <v/>
      </c>
      <c r="H64" s="8" t="str">
        <f>IF(Tabela134[[#This Row],[Podmiot ponoszący wydatki]]="","",VLOOKUP(Tabela134[[#This Row],[Podmiot ponoszący wydatki]],$G$2:$K$8,5,0))</f>
        <v/>
      </c>
      <c r="I64" s="6"/>
      <c r="J64" s="6"/>
      <c r="K64" s="3" t="str">
        <f>IF(Tabela134[[#This Row],[Poziom dofinansowania]]="","",ROUND(Tabela134[[#This Row],[Wydatki kwalifikowalne]]*Tabela134[[#This Row],[Poziom dofinansowania]],2))</f>
        <v/>
      </c>
      <c r="L64" s="4"/>
      <c r="M64" s="4"/>
      <c r="N64" s="5"/>
      <c r="O64" s="4"/>
    </row>
    <row r="65" spans="1:15">
      <c r="A65" s="33" t="s">
        <v>243</v>
      </c>
      <c r="B65" s="2"/>
      <c r="C65" s="7"/>
      <c r="D65" s="7"/>
      <c r="E65" s="173"/>
      <c r="F65" s="222" t="str">
        <f>IF(Tabela134[[#This Row],[Podmiot ponoszący wydatki]]="","",VLOOKUP(Tabela134[[#This Row],[Podmiot ponoszący wydatki]],$G$2:$I$8,3,0))</f>
        <v/>
      </c>
      <c r="G65" s="8" t="str">
        <f>IF(Tabela134[[#This Row],[Podmiot ponoszący wydatki]]="","",VLOOKUP(Tabela134[[#This Row],[Podmiot ponoszący wydatki]],$G$2:$J$8,4,0))</f>
        <v/>
      </c>
      <c r="H65" s="8" t="str">
        <f>IF(Tabela134[[#This Row],[Podmiot ponoszący wydatki]]="","",VLOOKUP(Tabela134[[#This Row],[Podmiot ponoszący wydatki]],$G$2:$K$8,5,0))</f>
        <v/>
      </c>
      <c r="I65" s="6"/>
      <c r="J65" s="6"/>
      <c r="K65" s="3" t="str">
        <f>IF(Tabela134[[#This Row],[Poziom dofinansowania]]="","",ROUND(Tabela134[[#This Row],[Wydatki kwalifikowalne]]*Tabela134[[#This Row],[Poziom dofinansowania]],2))</f>
        <v/>
      </c>
      <c r="L65" s="4"/>
      <c r="M65" s="4"/>
      <c r="N65" s="5"/>
      <c r="O65" s="4"/>
    </row>
    <row r="66" spans="1:15">
      <c r="A66" s="33" t="s">
        <v>244</v>
      </c>
      <c r="B66" s="2"/>
      <c r="C66" s="7"/>
      <c r="D66" s="7"/>
      <c r="E66" s="173"/>
      <c r="F66" s="222" t="str">
        <f>IF(Tabela134[[#This Row],[Podmiot ponoszący wydatki]]="","",VLOOKUP(Tabela134[[#This Row],[Podmiot ponoszący wydatki]],$G$2:$I$8,3,0))</f>
        <v/>
      </c>
      <c r="G66" s="8" t="str">
        <f>IF(Tabela134[[#This Row],[Podmiot ponoszący wydatki]]="","",VLOOKUP(Tabela134[[#This Row],[Podmiot ponoszący wydatki]],$G$2:$J$8,4,0))</f>
        <v/>
      </c>
      <c r="H66" s="8" t="str">
        <f>IF(Tabela134[[#This Row],[Podmiot ponoszący wydatki]]="","",VLOOKUP(Tabela134[[#This Row],[Podmiot ponoszący wydatki]],$G$2:$K$8,5,0))</f>
        <v/>
      </c>
      <c r="I66" s="6"/>
      <c r="J66" s="6"/>
      <c r="K66" s="3" t="str">
        <f>IF(Tabela134[[#This Row],[Poziom dofinansowania]]="","",ROUND(Tabela134[[#This Row],[Wydatki kwalifikowalne]]*Tabela134[[#This Row],[Poziom dofinansowania]],2))</f>
        <v/>
      </c>
      <c r="L66" s="4"/>
      <c r="M66" s="4"/>
      <c r="N66" s="5"/>
      <c r="O66" s="4"/>
    </row>
    <row r="67" spans="1:15">
      <c r="A67" s="33" t="s">
        <v>245</v>
      </c>
      <c r="B67" s="2"/>
      <c r="C67" s="7"/>
      <c r="D67" s="7"/>
      <c r="E67" s="173"/>
      <c r="F67" s="222" t="str">
        <f>IF(Tabela134[[#This Row],[Podmiot ponoszący wydatki]]="","",VLOOKUP(Tabela134[[#This Row],[Podmiot ponoszący wydatki]],$G$2:$I$8,3,0))</f>
        <v/>
      </c>
      <c r="G67" s="8" t="str">
        <f>IF(Tabela134[[#This Row],[Podmiot ponoszący wydatki]]="","",VLOOKUP(Tabela134[[#This Row],[Podmiot ponoszący wydatki]],$G$2:$J$8,4,0))</f>
        <v/>
      </c>
      <c r="H67" s="8" t="str">
        <f>IF(Tabela134[[#This Row],[Podmiot ponoszący wydatki]]="","",VLOOKUP(Tabela134[[#This Row],[Podmiot ponoszący wydatki]],$G$2:$K$8,5,0))</f>
        <v/>
      </c>
      <c r="I67" s="6"/>
      <c r="J67" s="6"/>
      <c r="K67" s="3" t="str">
        <f>IF(Tabela134[[#This Row],[Poziom dofinansowania]]="","",ROUND(Tabela134[[#This Row],[Wydatki kwalifikowalne]]*Tabela134[[#This Row],[Poziom dofinansowania]],2))</f>
        <v/>
      </c>
      <c r="L67" s="4"/>
      <c r="M67" s="4"/>
      <c r="N67" s="5"/>
      <c r="O67" s="4"/>
    </row>
    <row r="68" spans="1:15">
      <c r="A68" s="33" t="s">
        <v>246</v>
      </c>
      <c r="B68" s="2"/>
      <c r="C68" s="7"/>
      <c r="D68" s="7"/>
      <c r="E68" s="173"/>
      <c r="F68" s="222" t="str">
        <f>IF(Tabela134[[#This Row],[Podmiot ponoszący wydatki]]="","",VLOOKUP(Tabela134[[#This Row],[Podmiot ponoszący wydatki]],$G$2:$I$8,3,0))</f>
        <v/>
      </c>
      <c r="G68" s="8" t="str">
        <f>IF(Tabela134[[#This Row],[Podmiot ponoszący wydatki]]="","",VLOOKUP(Tabela134[[#This Row],[Podmiot ponoszący wydatki]],$G$2:$J$8,4,0))</f>
        <v/>
      </c>
      <c r="H68" s="8" t="str">
        <f>IF(Tabela134[[#This Row],[Podmiot ponoszący wydatki]]="","",VLOOKUP(Tabela134[[#This Row],[Podmiot ponoszący wydatki]],$G$2:$K$8,5,0))</f>
        <v/>
      </c>
      <c r="I68" s="6"/>
      <c r="J68" s="6"/>
      <c r="K68" s="3" t="str">
        <f>IF(Tabela134[[#This Row],[Poziom dofinansowania]]="","",ROUND(Tabela134[[#This Row],[Wydatki kwalifikowalne]]*Tabela134[[#This Row],[Poziom dofinansowania]],2))</f>
        <v/>
      </c>
      <c r="L68" s="4"/>
      <c r="M68" s="4"/>
      <c r="N68" s="5"/>
      <c r="O68" s="4"/>
    </row>
    <row r="69" spans="1:15">
      <c r="A69" s="33" t="s">
        <v>247</v>
      </c>
      <c r="B69" s="2"/>
      <c r="C69" s="7"/>
      <c r="D69" s="7"/>
      <c r="E69" s="173"/>
      <c r="F69" s="222" t="str">
        <f>IF(Tabela134[[#This Row],[Podmiot ponoszący wydatki]]="","",VLOOKUP(Tabela134[[#This Row],[Podmiot ponoszący wydatki]],$G$2:$I$8,3,0))</f>
        <v/>
      </c>
      <c r="G69" s="8" t="str">
        <f>IF(Tabela134[[#This Row],[Podmiot ponoszący wydatki]]="","",VLOOKUP(Tabela134[[#This Row],[Podmiot ponoszący wydatki]],$G$2:$J$8,4,0))</f>
        <v/>
      </c>
      <c r="H69" s="8" t="str">
        <f>IF(Tabela134[[#This Row],[Podmiot ponoszący wydatki]]="","",VLOOKUP(Tabela134[[#This Row],[Podmiot ponoszący wydatki]],$G$2:$K$8,5,0))</f>
        <v/>
      </c>
      <c r="I69" s="6"/>
      <c r="J69" s="6"/>
      <c r="K69" s="3" t="str">
        <f>IF(Tabela134[[#This Row],[Poziom dofinansowania]]="","",ROUND(Tabela134[[#This Row],[Wydatki kwalifikowalne]]*Tabela134[[#This Row],[Poziom dofinansowania]],2))</f>
        <v/>
      </c>
      <c r="L69" s="4"/>
      <c r="M69" s="4"/>
      <c r="N69" s="5"/>
      <c r="O69" s="4"/>
    </row>
    <row r="70" spans="1:15">
      <c r="A70" s="33" t="s">
        <v>248</v>
      </c>
      <c r="B70" s="2"/>
      <c r="C70" s="7"/>
      <c r="D70" s="7"/>
      <c r="E70" s="173"/>
      <c r="F70" s="222" t="str">
        <f>IF(Tabela134[[#This Row],[Podmiot ponoszący wydatki]]="","",VLOOKUP(Tabela134[[#This Row],[Podmiot ponoszący wydatki]],$G$2:$I$8,3,0))</f>
        <v/>
      </c>
      <c r="G70" s="8" t="str">
        <f>IF(Tabela134[[#This Row],[Podmiot ponoszący wydatki]]="","",VLOOKUP(Tabela134[[#This Row],[Podmiot ponoszący wydatki]],$G$2:$J$8,4,0))</f>
        <v/>
      </c>
      <c r="H70" s="8" t="str">
        <f>IF(Tabela134[[#This Row],[Podmiot ponoszący wydatki]]="","",VLOOKUP(Tabela134[[#This Row],[Podmiot ponoszący wydatki]],$G$2:$K$8,5,0))</f>
        <v/>
      </c>
      <c r="I70" s="6"/>
      <c r="J70" s="6"/>
      <c r="K70" s="3" t="str">
        <f>IF(Tabela134[[#This Row],[Poziom dofinansowania]]="","",ROUND(Tabela134[[#This Row],[Wydatki kwalifikowalne]]*Tabela134[[#This Row],[Poziom dofinansowania]],2))</f>
        <v/>
      </c>
      <c r="L70" s="4"/>
      <c r="M70" s="4"/>
      <c r="N70" s="5"/>
      <c r="O70" s="4"/>
    </row>
    <row r="71" spans="1:15">
      <c r="A71" s="33" t="s">
        <v>249</v>
      </c>
      <c r="B71" s="2"/>
      <c r="C71" s="7"/>
      <c r="D71" s="7"/>
      <c r="E71" s="173"/>
      <c r="F71" s="222" t="str">
        <f>IF(Tabela134[[#This Row],[Podmiot ponoszący wydatki]]="","",VLOOKUP(Tabela134[[#This Row],[Podmiot ponoszący wydatki]],$G$2:$I$8,3,0))</f>
        <v/>
      </c>
      <c r="G71" s="8" t="str">
        <f>IF(Tabela134[[#This Row],[Podmiot ponoszący wydatki]]="","",VLOOKUP(Tabela134[[#This Row],[Podmiot ponoszący wydatki]],$G$2:$J$8,4,0))</f>
        <v/>
      </c>
      <c r="H71" s="8" t="str">
        <f>IF(Tabela134[[#This Row],[Podmiot ponoszący wydatki]]="","",VLOOKUP(Tabela134[[#This Row],[Podmiot ponoszący wydatki]],$G$2:$K$8,5,0))</f>
        <v/>
      </c>
      <c r="I71" s="6"/>
      <c r="J71" s="6"/>
      <c r="K71" s="3" t="str">
        <f>IF(Tabela134[[#This Row],[Poziom dofinansowania]]="","",ROUND(Tabela134[[#This Row],[Wydatki kwalifikowalne]]*Tabela134[[#This Row],[Poziom dofinansowania]],2))</f>
        <v/>
      </c>
      <c r="L71" s="4"/>
      <c r="M71" s="4"/>
      <c r="N71" s="5"/>
      <c r="O71" s="4"/>
    </row>
    <row r="72" spans="1:15">
      <c r="A72" s="33" t="s">
        <v>250</v>
      </c>
      <c r="B72" s="2"/>
      <c r="C72" s="7"/>
      <c r="D72" s="7"/>
      <c r="E72" s="173"/>
      <c r="F72" s="222" t="str">
        <f>IF(Tabela134[[#This Row],[Podmiot ponoszący wydatki]]="","",VLOOKUP(Tabela134[[#This Row],[Podmiot ponoszący wydatki]],$G$2:$I$8,3,0))</f>
        <v/>
      </c>
      <c r="G72" s="8" t="str">
        <f>IF(Tabela134[[#This Row],[Podmiot ponoszący wydatki]]="","",VLOOKUP(Tabela134[[#This Row],[Podmiot ponoszący wydatki]],$G$2:$J$8,4,0))</f>
        <v/>
      </c>
      <c r="H72" s="8" t="str">
        <f>IF(Tabela134[[#This Row],[Podmiot ponoszący wydatki]]="","",VLOOKUP(Tabela134[[#This Row],[Podmiot ponoszący wydatki]],$G$2:$K$8,5,0))</f>
        <v/>
      </c>
      <c r="I72" s="6"/>
      <c r="J72" s="6"/>
      <c r="K72" s="3" t="str">
        <f>IF(Tabela134[[#This Row],[Poziom dofinansowania]]="","",ROUND(Tabela134[[#This Row],[Wydatki kwalifikowalne]]*Tabela134[[#This Row],[Poziom dofinansowania]],2))</f>
        <v/>
      </c>
      <c r="L72" s="4"/>
      <c r="M72" s="4"/>
      <c r="N72" s="5"/>
      <c r="O72" s="4"/>
    </row>
    <row r="73" spans="1:15">
      <c r="A73" s="33" t="s">
        <v>251</v>
      </c>
      <c r="B73" s="2"/>
      <c r="C73" s="7"/>
      <c r="D73" s="7"/>
      <c r="E73" s="173"/>
      <c r="F73" s="222" t="str">
        <f>IF(Tabela134[[#This Row],[Podmiot ponoszący wydatki]]="","",VLOOKUP(Tabela134[[#This Row],[Podmiot ponoszący wydatki]],$G$2:$I$8,3,0))</f>
        <v/>
      </c>
      <c r="G73" s="8" t="str">
        <f>IF(Tabela134[[#This Row],[Podmiot ponoszący wydatki]]="","",VLOOKUP(Tabela134[[#This Row],[Podmiot ponoszący wydatki]],$G$2:$J$8,4,0))</f>
        <v/>
      </c>
      <c r="H73" s="8" t="str">
        <f>IF(Tabela134[[#This Row],[Podmiot ponoszący wydatki]]="","",VLOOKUP(Tabela134[[#This Row],[Podmiot ponoszący wydatki]],$G$2:$K$8,5,0))</f>
        <v/>
      </c>
      <c r="I73" s="6"/>
      <c r="J73" s="6"/>
      <c r="K73" s="3" t="str">
        <f>IF(Tabela134[[#This Row],[Poziom dofinansowania]]="","",ROUND(Tabela134[[#This Row],[Wydatki kwalifikowalne]]*Tabela134[[#This Row],[Poziom dofinansowania]],2))</f>
        <v/>
      </c>
      <c r="L73" s="4"/>
      <c r="M73" s="4"/>
      <c r="N73" s="5"/>
      <c r="O73" s="4"/>
    </row>
    <row r="74" spans="1:15">
      <c r="A74" s="33" t="s">
        <v>252</v>
      </c>
      <c r="B74" s="2"/>
      <c r="C74" s="7"/>
      <c r="D74" s="7"/>
      <c r="E74" s="173"/>
      <c r="F74" s="222" t="str">
        <f>IF(Tabela134[[#This Row],[Podmiot ponoszący wydatki]]="","",VLOOKUP(Tabela134[[#This Row],[Podmiot ponoszący wydatki]],$G$2:$I$8,3,0))</f>
        <v/>
      </c>
      <c r="G74" s="8" t="str">
        <f>IF(Tabela134[[#This Row],[Podmiot ponoszący wydatki]]="","",VLOOKUP(Tabela134[[#This Row],[Podmiot ponoszący wydatki]],$G$2:$J$8,4,0))</f>
        <v/>
      </c>
      <c r="H74" s="8" t="str">
        <f>IF(Tabela134[[#This Row],[Podmiot ponoszący wydatki]]="","",VLOOKUP(Tabela134[[#This Row],[Podmiot ponoszący wydatki]],$G$2:$K$8,5,0))</f>
        <v/>
      </c>
      <c r="I74" s="6"/>
      <c r="J74" s="6"/>
      <c r="K74" s="3" t="str">
        <f>IF(Tabela134[[#This Row],[Poziom dofinansowania]]="","",ROUND(Tabela134[[#This Row],[Wydatki kwalifikowalne]]*Tabela134[[#This Row],[Poziom dofinansowania]],2))</f>
        <v/>
      </c>
      <c r="L74" s="4"/>
      <c r="M74" s="4"/>
      <c r="N74" s="5"/>
      <c r="O74" s="4"/>
    </row>
    <row r="75" spans="1:15">
      <c r="A75" s="33" t="s">
        <v>253</v>
      </c>
      <c r="B75" s="2"/>
      <c r="C75" s="7"/>
      <c r="D75" s="7"/>
      <c r="E75" s="173"/>
      <c r="F75" s="222" t="str">
        <f>IF(Tabela134[[#This Row],[Podmiot ponoszący wydatki]]="","",VLOOKUP(Tabela134[[#This Row],[Podmiot ponoszący wydatki]],$G$2:$I$8,3,0))</f>
        <v/>
      </c>
      <c r="G75" s="8" t="str">
        <f>IF(Tabela134[[#This Row],[Podmiot ponoszący wydatki]]="","",VLOOKUP(Tabela134[[#This Row],[Podmiot ponoszący wydatki]],$G$2:$J$8,4,0))</f>
        <v/>
      </c>
      <c r="H75" s="8" t="str">
        <f>IF(Tabela134[[#This Row],[Podmiot ponoszący wydatki]]="","",VLOOKUP(Tabela134[[#This Row],[Podmiot ponoszący wydatki]],$G$2:$K$8,5,0))</f>
        <v/>
      </c>
      <c r="I75" s="6"/>
      <c r="J75" s="6"/>
      <c r="K75" s="3" t="str">
        <f>IF(Tabela134[[#This Row],[Poziom dofinansowania]]="","",ROUND(Tabela134[[#This Row],[Wydatki kwalifikowalne]]*Tabela134[[#This Row],[Poziom dofinansowania]],2))</f>
        <v/>
      </c>
      <c r="L75" s="4"/>
      <c r="M75" s="4"/>
      <c r="N75" s="5"/>
      <c r="O75" s="4"/>
    </row>
    <row r="76" spans="1:15">
      <c r="A76" s="33" t="s">
        <v>254</v>
      </c>
      <c r="B76" s="2"/>
      <c r="C76" s="7"/>
      <c r="D76" s="7"/>
      <c r="E76" s="173"/>
      <c r="F76" s="222" t="str">
        <f>IF(Tabela134[[#This Row],[Podmiot ponoszący wydatki]]="","",VLOOKUP(Tabela134[[#This Row],[Podmiot ponoszący wydatki]],$G$2:$I$8,3,0))</f>
        <v/>
      </c>
      <c r="G76" s="8" t="str">
        <f>IF(Tabela134[[#This Row],[Podmiot ponoszący wydatki]]="","",VLOOKUP(Tabela134[[#This Row],[Podmiot ponoszący wydatki]],$G$2:$J$8,4,0))</f>
        <v/>
      </c>
      <c r="H76" s="8" t="str">
        <f>IF(Tabela134[[#This Row],[Podmiot ponoszący wydatki]]="","",VLOOKUP(Tabela134[[#This Row],[Podmiot ponoszący wydatki]],$G$2:$K$8,5,0))</f>
        <v/>
      </c>
      <c r="I76" s="6"/>
      <c r="J76" s="6"/>
      <c r="K76" s="3" t="str">
        <f>IF(Tabela134[[#This Row],[Poziom dofinansowania]]="","",ROUND(Tabela134[[#This Row],[Wydatki kwalifikowalne]]*Tabela134[[#This Row],[Poziom dofinansowania]],2))</f>
        <v/>
      </c>
      <c r="L76" s="4"/>
      <c r="M76" s="4"/>
      <c r="N76" s="5"/>
      <c r="O76" s="4"/>
    </row>
    <row r="77" spans="1:15">
      <c r="A77" s="33" t="s">
        <v>255</v>
      </c>
      <c r="B77" s="2"/>
      <c r="C77" s="7"/>
      <c r="D77" s="7"/>
      <c r="E77" s="173"/>
      <c r="F77" s="222" t="str">
        <f>IF(Tabela134[[#This Row],[Podmiot ponoszący wydatki]]="","",VLOOKUP(Tabela134[[#This Row],[Podmiot ponoszący wydatki]],$G$2:$I$8,3,0))</f>
        <v/>
      </c>
      <c r="G77" s="8" t="str">
        <f>IF(Tabela134[[#This Row],[Podmiot ponoszący wydatki]]="","",VLOOKUP(Tabela134[[#This Row],[Podmiot ponoszący wydatki]],$G$2:$J$8,4,0))</f>
        <v/>
      </c>
      <c r="H77" s="8" t="str">
        <f>IF(Tabela134[[#This Row],[Podmiot ponoszący wydatki]]="","",VLOOKUP(Tabela134[[#This Row],[Podmiot ponoszący wydatki]],$G$2:$K$8,5,0))</f>
        <v/>
      </c>
      <c r="I77" s="6"/>
      <c r="J77" s="6"/>
      <c r="K77" s="3" t="str">
        <f>IF(Tabela134[[#This Row],[Poziom dofinansowania]]="","",ROUND(Tabela134[[#This Row],[Wydatki kwalifikowalne]]*Tabela134[[#This Row],[Poziom dofinansowania]],2))</f>
        <v/>
      </c>
      <c r="L77" s="4"/>
      <c r="M77" s="4"/>
      <c r="N77" s="5"/>
      <c r="O77" s="4"/>
    </row>
    <row r="78" spans="1:15">
      <c r="A78" s="33" t="s">
        <v>256</v>
      </c>
      <c r="B78" s="2"/>
      <c r="C78" s="7"/>
      <c r="D78" s="7"/>
      <c r="E78" s="173"/>
      <c r="F78" s="222" t="str">
        <f>IF(Tabela134[[#This Row],[Podmiot ponoszący wydatki]]="","",VLOOKUP(Tabela134[[#This Row],[Podmiot ponoszący wydatki]],$G$2:$I$8,3,0))</f>
        <v/>
      </c>
      <c r="G78" s="8" t="str">
        <f>IF(Tabela134[[#This Row],[Podmiot ponoszący wydatki]]="","",VLOOKUP(Tabela134[[#This Row],[Podmiot ponoszący wydatki]],$G$2:$J$8,4,0))</f>
        <v/>
      </c>
      <c r="H78" s="8" t="str">
        <f>IF(Tabela134[[#This Row],[Podmiot ponoszący wydatki]]="","",VLOOKUP(Tabela134[[#This Row],[Podmiot ponoszący wydatki]],$G$2:$K$8,5,0))</f>
        <v/>
      </c>
      <c r="I78" s="6"/>
      <c r="J78" s="6"/>
      <c r="K78" s="3" t="str">
        <f>IF(Tabela134[[#This Row],[Poziom dofinansowania]]="","",ROUND(Tabela134[[#This Row],[Wydatki kwalifikowalne]]*Tabela134[[#This Row],[Poziom dofinansowania]],2))</f>
        <v/>
      </c>
      <c r="L78" s="4"/>
      <c r="M78" s="4"/>
      <c r="N78" s="5"/>
      <c r="O78" s="4"/>
    </row>
    <row r="79" spans="1:15">
      <c r="A79" s="33" t="s">
        <v>257</v>
      </c>
      <c r="B79" s="2"/>
      <c r="C79" s="7"/>
      <c r="D79" s="7"/>
      <c r="E79" s="173"/>
      <c r="F79" s="222" t="str">
        <f>IF(Tabela134[[#This Row],[Podmiot ponoszący wydatki]]="","",VLOOKUP(Tabela134[[#This Row],[Podmiot ponoszący wydatki]],$G$2:$I$8,3,0))</f>
        <v/>
      </c>
      <c r="G79" s="8" t="str">
        <f>IF(Tabela134[[#This Row],[Podmiot ponoszący wydatki]]="","",VLOOKUP(Tabela134[[#This Row],[Podmiot ponoszący wydatki]],$G$2:$J$8,4,0))</f>
        <v/>
      </c>
      <c r="H79" s="8" t="str">
        <f>IF(Tabela134[[#This Row],[Podmiot ponoszący wydatki]]="","",VLOOKUP(Tabela134[[#This Row],[Podmiot ponoszący wydatki]],$G$2:$K$8,5,0))</f>
        <v/>
      </c>
      <c r="I79" s="6"/>
      <c r="J79" s="6"/>
      <c r="K79" s="3" t="str">
        <f>IF(Tabela134[[#This Row],[Poziom dofinansowania]]="","",ROUND(Tabela134[[#This Row],[Wydatki kwalifikowalne]]*Tabela134[[#This Row],[Poziom dofinansowania]],2))</f>
        <v/>
      </c>
      <c r="L79" s="4"/>
      <c r="M79" s="4"/>
      <c r="N79" s="5"/>
      <c r="O79" s="4"/>
    </row>
    <row r="80" spans="1:15">
      <c r="A80" s="33" t="s">
        <v>258</v>
      </c>
      <c r="B80" s="2"/>
      <c r="C80" s="7"/>
      <c r="D80" s="7"/>
      <c r="E80" s="173"/>
      <c r="F80" s="222" t="str">
        <f>IF(Tabela134[[#This Row],[Podmiot ponoszący wydatki]]="","",VLOOKUP(Tabela134[[#This Row],[Podmiot ponoszący wydatki]],$G$2:$I$8,3,0))</f>
        <v/>
      </c>
      <c r="G80" s="8" t="str">
        <f>IF(Tabela134[[#This Row],[Podmiot ponoszący wydatki]]="","",VLOOKUP(Tabela134[[#This Row],[Podmiot ponoszący wydatki]],$G$2:$J$8,4,0))</f>
        <v/>
      </c>
      <c r="H80" s="8" t="str">
        <f>IF(Tabela134[[#This Row],[Podmiot ponoszący wydatki]]="","",VLOOKUP(Tabela134[[#This Row],[Podmiot ponoszący wydatki]],$G$2:$K$8,5,0))</f>
        <v/>
      </c>
      <c r="I80" s="6"/>
      <c r="J80" s="6"/>
      <c r="K80" s="3" t="str">
        <f>IF(Tabela134[[#This Row],[Poziom dofinansowania]]="","",ROUND(Tabela134[[#This Row],[Wydatki kwalifikowalne]]*Tabela134[[#This Row],[Poziom dofinansowania]],2))</f>
        <v/>
      </c>
      <c r="L80" s="4"/>
      <c r="M80" s="4"/>
      <c r="N80" s="5"/>
      <c r="O80" s="4"/>
    </row>
    <row r="81" spans="1:15">
      <c r="A81" s="33" t="s">
        <v>259</v>
      </c>
      <c r="B81" s="2"/>
      <c r="C81" s="7"/>
      <c r="D81" s="7"/>
      <c r="E81" s="173"/>
      <c r="F81" s="222" t="str">
        <f>IF(Tabela134[[#This Row],[Podmiot ponoszący wydatki]]="","",VLOOKUP(Tabela134[[#This Row],[Podmiot ponoszący wydatki]],$G$2:$I$8,3,0))</f>
        <v/>
      </c>
      <c r="G81" s="8" t="str">
        <f>IF(Tabela134[[#This Row],[Podmiot ponoszący wydatki]]="","",VLOOKUP(Tabela134[[#This Row],[Podmiot ponoszący wydatki]],$G$2:$J$8,4,0))</f>
        <v/>
      </c>
      <c r="H81" s="8" t="str">
        <f>IF(Tabela134[[#This Row],[Podmiot ponoszący wydatki]]="","",VLOOKUP(Tabela134[[#This Row],[Podmiot ponoszący wydatki]],$G$2:$K$8,5,0))</f>
        <v/>
      </c>
      <c r="I81" s="6"/>
      <c r="J81" s="6"/>
      <c r="K81" s="3" t="str">
        <f>IF(Tabela134[[#This Row],[Poziom dofinansowania]]="","",ROUND(Tabela134[[#This Row],[Wydatki kwalifikowalne]]*Tabela134[[#This Row],[Poziom dofinansowania]],2))</f>
        <v/>
      </c>
      <c r="L81" s="4"/>
      <c r="M81" s="4"/>
      <c r="N81" s="5"/>
      <c r="O81" s="4"/>
    </row>
    <row r="82" spans="1:15">
      <c r="A82" s="33" t="s">
        <v>260</v>
      </c>
      <c r="B82" s="2"/>
      <c r="C82" s="7"/>
      <c r="D82" s="7"/>
      <c r="E82" s="173"/>
      <c r="F82" s="222" t="str">
        <f>IF(Tabela134[[#This Row],[Podmiot ponoszący wydatki]]="","",VLOOKUP(Tabela134[[#This Row],[Podmiot ponoszący wydatki]],$G$2:$I$8,3,0))</f>
        <v/>
      </c>
      <c r="G82" s="8" t="str">
        <f>IF(Tabela134[[#This Row],[Podmiot ponoszący wydatki]]="","",VLOOKUP(Tabela134[[#This Row],[Podmiot ponoszący wydatki]],$G$2:$J$8,4,0))</f>
        <v/>
      </c>
      <c r="H82" s="8" t="str">
        <f>IF(Tabela134[[#This Row],[Podmiot ponoszący wydatki]]="","",VLOOKUP(Tabela134[[#This Row],[Podmiot ponoszący wydatki]],$G$2:$K$8,5,0))</f>
        <v/>
      </c>
      <c r="I82" s="6"/>
      <c r="J82" s="6"/>
      <c r="K82" s="3" t="str">
        <f>IF(Tabela134[[#This Row],[Poziom dofinansowania]]="","",ROUND(Tabela134[[#This Row],[Wydatki kwalifikowalne]]*Tabela134[[#This Row],[Poziom dofinansowania]],2))</f>
        <v/>
      </c>
      <c r="L82" s="4"/>
      <c r="M82" s="4"/>
      <c r="N82" s="5"/>
      <c r="O82" s="4"/>
    </row>
    <row r="83" spans="1:15">
      <c r="A83" s="33" t="s">
        <v>261</v>
      </c>
      <c r="B83" s="2"/>
      <c r="C83" s="7"/>
      <c r="D83" s="7"/>
      <c r="E83" s="173"/>
      <c r="F83" s="222" t="str">
        <f>IF(Tabela134[[#This Row],[Podmiot ponoszący wydatki]]="","",VLOOKUP(Tabela134[[#This Row],[Podmiot ponoszący wydatki]],$G$2:$I$8,3,0))</f>
        <v/>
      </c>
      <c r="G83" s="8" t="str">
        <f>IF(Tabela134[[#This Row],[Podmiot ponoszący wydatki]]="","",VLOOKUP(Tabela134[[#This Row],[Podmiot ponoszący wydatki]],$G$2:$J$8,4,0))</f>
        <v/>
      </c>
      <c r="H83" s="8" t="str">
        <f>IF(Tabela134[[#This Row],[Podmiot ponoszący wydatki]]="","",VLOOKUP(Tabela134[[#This Row],[Podmiot ponoszący wydatki]],$G$2:$K$8,5,0))</f>
        <v/>
      </c>
      <c r="I83" s="6"/>
      <c r="J83" s="6"/>
      <c r="K83" s="3" t="str">
        <f>IF(Tabela134[[#This Row],[Poziom dofinansowania]]="","",ROUND(Tabela134[[#This Row],[Wydatki kwalifikowalne]]*Tabela134[[#This Row],[Poziom dofinansowania]],2))</f>
        <v/>
      </c>
      <c r="L83" s="4"/>
      <c r="M83" s="4"/>
      <c r="N83" s="5"/>
      <c r="O83" s="4"/>
    </row>
    <row r="84" spans="1:15">
      <c r="A84" s="33" t="s">
        <v>262</v>
      </c>
      <c r="B84" s="2"/>
      <c r="C84" s="7"/>
      <c r="D84" s="7"/>
      <c r="E84" s="173"/>
      <c r="F84" s="222" t="str">
        <f>IF(Tabela134[[#This Row],[Podmiot ponoszący wydatki]]="","",VLOOKUP(Tabela134[[#This Row],[Podmiot ponoszący wydatki]],$G$2:$I$8,3,0))</f>
        <v/>
      </c>
      <c r="G84" s="8" t="str">
        <f>IF(Tabela134[[#This Row],[Podmiot ponoszący wydatki]]="","",VLOOKUP(Tabela134[[#This Row],[Podmiot ponoszący wydatki]],$G$2:$J$8,4,0))</f>
        <v/>
      </c>
      <c r="H84" s="8" t="str">
        <f>IF(Tabela134[[#This Row],[Podmiot ponoszący wydatki]]="","",VLOOKUP(Tabela134[[#This Row],[Podmiot ponoszący wydatki]],$G$2:$K$8,5,0))</f>
        <v/>
      </c>
      <c r="I84" s="6"/>
      <c r="J84" s="6"/>
      <c r="K84" s="3" t="str">
        <f>IF(Tabela134[[#This Row],[Poziom dofinansowania]]="","",ROUND(Tabela134[[#This Row],[Wydatki kwalifikowalne]]*Tabela134[[#This Row],[Poziom dofinansowania]],2))</f>
        <v/>
      </c>
      <c r="L84" s="4"/>
      <c r="M84" s="4"/>
      <c r="N84" s="5"/>
      <c r="O84" s="4"/>
    </row>
    <row r="85" spans="1:15">
      <c r="A85" s="33" t="s">
        <v>263</v>
      </c>
      <c r="B85" s="2"/>
      <c r="C85" s="7"/>
      <c r="D85" s="7"/>
      <c r="E85" s="173"/>
      <c r="F85" s="222" t="str">
        <f>IF(Tabela134[[#This Row],[Podmiot ponoszący wydatki]]="","",VLOOKUP(Tabela134[[#This Row],[Podmiot ponoszący wydatki]],$G$2:$I$8,3,0))</f>
        <v/>
      </c>
      <c r="G85" s="8" t="str">
        <f>IF(Tabela134[[#This Row],[Podmiot ponoszący wydatki]]="","",VLOOKUP(Tabela134[[#This Row],[Podmiot ponoszący wydatki]],$G$2:$J$8,4,0))</f>
        <v/>
      </c>
      <c r="H85" s="8" t="str">
        <f>IF(Tabela134[[#This Row],[Podmiot ponoszący wydatki]]="","",VLOOKUP(Tabela134[[#This Row],[Podmiot ponoszący wydatki]],$G$2:$K$8,5,0))</f>
        <v/>
      </c>
      <c r="I85" s="6"/>
      <c r="J85" s="6"/>
      <c r="K85" s="3" t="str">
        <f>IF(Tabela134[[#This Row],[Poziom dofinansowania]]="","",ROUND(Tabela134[[#This Row],[Wydatki kwalifikowalne]]*Tabela134[[#This Row],[Poziom dofinansowania]],2))</f>
        <v/>
      </c>
      <c r="L85" s="4"/>
      <c r="M85" s="4"/>
      <c r="N85" s="5"/>
      <c r="O85" s="4"/>
    </row>
    <row r="86" spans="1:15">
      <c r="A86" s="33" t="s">
        <v>264</v>
      </c>
      <c r="B86" s="2"/>
      <c r="C86" s="7"/>
      <c r="D86" s="7"/>
      <c r="E86" s="173"/>
      <c r="F86" s="222" t="str">
        <f>IF(Tabela134[[#This Row],[Podmiot ponoszący wydatki]]="","",VLOOKUP(Tabela134[[#This Row],[Podmiot ponoszący wydatki]],$G$2:$I$8,3,0))</f>
        <v/>
      </c>
      <c r="G86" s="8" t="str">
        <f>IF(Tabela134[[#This Row],[Podmiot ponoszący wydatki]]="","",VLOOKUP(Tabela134[[#This Row],[Podmiot ponoszący wydatki]],$G$2:$J$8,4,0))</f>
        <v/>
      </c>
      <c r="H86" s="8" t="str">
        <f>IF(Tabela134[[#This Row],[Podmiot ponoszący wydatki]]="","",VLOOKUP(Tabela134[[#This Row],[Podmiot ponoszący wydatki]],$G$2:$K$8,5,0))</f>
        <v/>
      </c>
      <c r="I86" s="6"/>
      <c r="J86" s="6"/>
      <c r="K86" s="3" t="str">
        <f>IF(Tabela134[[#This Row],[Poziom dofinansowania]]="","",ROUND(Tabela134[[#This Row],[Wydatki kwalifikowalne]]*Tabela134[[#This Row],[Poziom dofinansowania]],2))</f>
        <v/>
      </c>
      <c r="L86" s="4"/>
      <c r="M86" s="4"/>
      <c r="N86" s="5"/>
      <c r="O86" s="4"/>
    </row>
    <row r="87" spans="1:15">
      <c r="A87" s="33" t="s">
        <v>265</v>
      </c>
      <c r="B87" s="2"/>
      <c r="C87" s="7"/>
      <c r="D87" s="7"/>
      <c r="E87" s="173"/>
      <c r="F87" s="222" t="str">
        <f>IF(Tabela134[[#This Row],[Podmiot ponoszący wydatki]]="","",VLOOKUP(Tabela134[[#This Row],[Podmiot ponoszący wydatki]],$G$2:$I$8,3,0))</f>
        <v/>
      </c>
      <c r="G87" s="8" t="str">
        <f>IF(Tabela134[[#This Row],[Podmiot ponoszący wydatki]]="","",VLOOKUP(Tabela134[[#This Row],[Podmiot ponoszący wydatki]],$G$2:$J$8,4,0))</f>
        <v/>
      </c>
      <c r="H87" s="8" t="str">
        <f>IF(Tabela134[[#This Row],[Podmiot ponoszący wydatki]]="","",VLOOKUP(Tabela134[[#This Row],[Podmiot ponoszący wydatki]],$G$2:$K$8,5,0))</f>
        <v/>
      </c>
      <c r="I87" s="6"/>
      <c r="J87" s="6"/>
      <c r="K87" s="3" t="str">
        <f>IF(Tabela134[[#This Row],[Poziom dofinansowania]]="","",ROUND(Tabela134[[#This Row],[Wydatki kwalifikowalne]]*Tabela134[[#This Row],[Poziom dofinansowania]],2))</f>
        <v/>
      </c>
      <c r="L87" s="4"/>
      <c r="M87" s="4"/>
      <c r="N87" s="5"/>
      <c r="O87" s="4"/>
    </row>
    <row r="88" spans="1:15">
      <c r="A88" s="33" t="s">
        <v>266</v>
      </c>
      <c r="B88" s="2"/>
      <c r="C88" s="7"/>
      <c r="D88" s="7"/>
      <c r="E88" s="173"/>
      <c r="F88" s="222" t="str">
        <f>IF(Tabela134[[#This Row],[Podmiot ponoszący wydatki]]="","",VLOOKUP(Tabela134[[#This Row],[Podmiot ponoszący wydatki]],$G$2:$I$8,3,0))</f>
        <v/>
      </c>
      <c r="G88" s="8" t="str">
        <f>IF(Tabela134[[#This Row],[Podmiot ponoszący wydatki]]="","",VLOOKUP(Tabela134[[#This Row],[Podmiot ponoszący wydatki]],$G$2:$J$8,4,0))</f>
        <v/>
      </c>
      <c r="H88" s="8" t="str">
        <f>IF(Tabela134[[#This Row],[Podmiot ponoszący wydatki]]="","",VLOOKUP(Tabela134[[#This Row],[Podmiot ponoszący wydatki]],$G$2:$K$8,5,0))</f>
        <v/>
      </c>
      <c r="I88" s="6"/>
      <c r="J88" s="6"/>
      <c r="K88" s="3" t="str">
        <f>IF(Tabela134[[#This Row],[Poziom dofinansowania]]="","",ROUND(Tabela134[[#This Row],[Wydatki kwalifikowalne]]*Tabela134[[#This Row],[Poziom dofinansowania]],2))</f>
        <v/>
      </c>
      <c r="L88" s="4"/>
      <c r="M88" s="4"/>
      <c r="N88" s="5"/>
      <c r="O88" s="4"/>
    </row>
    <row r="89" spans="1:15">
      <c r="A89" s="33" t="s">
        <v>267</v>
      </c>
      <c r="B89" s="2"/>
      <c r="C89" s="7"/>
      <c r="D89" s="7"/>
      <c r="E89" s="173"/>
      <c r="F89" s="222" t="str">
        <f>IF(Tabela134[[#This Row],[Podmiot ponoszący wydatki]]="","",VLOOKUP(Tabela134[[#This Row],[Podmiot ponoszący wydatki]],$G$2:$I$8,3,0))</f>
        <v/>
      </c>
      <c r="G89" s="8" t="str">
        <f>IF(Tabela134[[#This Row],[Podmiot ponoszący wydatki]]="","",VLOOKUP(Tabela134[[#This Row],[Podmiot ponoszący wydatki]],$G$2:$J$8,4,0))</f>
        <v/>
      </c>
      <c r="H89" s="8" t="str">
        <f>IF(Tabela134[[#This Row],[Podmiot ponoszący wydatki]]="","",VLOOKUP(Tabela134[[#This Row],[Podmiot ponoszący wydatki]],$G$2:$K$8,5,0))</f>
        <v/>
      </c>
      <c r="I89" s="6"/>
      <c r="J89" s="6"/>
      <c r="K89" s="3" t="str">
        <f>IF(Tabela134[[#This Row],[Poziom dofinansowania]]="","",ROUND(Tabela134[[#This Row],[Wydatki kwalifikowalne]]*Tabela134[[#This Row],[Poziom dofinansowania]],2))</f>
        <v/>
      </c>
      <c r="L89" s="4"/>
      <c r="M89" s="4"/>
      <c r="N89" s="5"/>
      <c r="O89" s="4"/>
    </row>
    <row r="90" spans="1:15">
      <c r="A90" s="33" t="s">
        <v>268</v>
      </c>
      <c r="B90" s="2"/>
      <c r="C90" s="7"/>
      <c r="D90" s="7"/>
      <c r="E90" s="173"/>
      <c r="F90" s="222" t="str">
        <f>IF(Tabela134[[#This Row],[Podmiot ponoszący wydatki]]="","",VLOOKUP(Tabela134[[#This Row],[Podmiot ponoszący wydatki]],$G$2:$I$8,3,0))</f>
        <v/>
      </c>
      <c r="G90" s="8" t="str">
        <f>IF(Tabela134[[#This Row],[Podmiot ponoszący wydatki]]="","",VLOOKUP(Tabela134[[#This Row],[Podmiot ponoszący wydatki]],$G$2:$J$8,4,0))</f>
        <v/>
      </c>
      <c r="H90" s="8" t="str">
        <f>IF(Tabela134[[#This Row],[Podmiot ponoszący wydatki]]="","",VLOOKUP(Tabela134[[#This Row],[Podmiot ponoszący wydatki]],$G$2:$K$8,5,0))</f>
        <v/>
      </c>
      <c r="I90" s="6"/>
      <c r="J90" s="6"/>
      <c r="K90" s="3" t="str">
        <f>IF(Tabela134[[#This Row],[Poziom dofinansowania]]="","",ROUND(Tabela134[[#This Row],[Wydatki kwalifikowalne]]*Tabela134[[#This Row],[Poziom dofinansowania]],2))</f>
        <v/>
      </c>
      <c r="L90" s="4"/>
      <c r="M90" s="4"/>
      <c r="N90" s="5"/>
      <c r="O90" s="4"/>
    </row>
    <row r="91" spans="1:15">
      <c r="A91" s="33" t="s">
        <v>269</v>
      </c>
      <c r="B91" s="2"/>
      <c r="C91" s="7"/>
      <c r="D91" s="7"/>
      <c r="E91" s="173"/>
      <c r="F91" s="222" t="str">
        <f>IF(Tabela134[[#This Row],[Podmiot ponoszący wydatki]]="","",VLOOKUP(Tabela134[[#This Row],[Podmiot ponoszący wydatki]],$G$2:$I$8,3,0))</f>
        <v/>
      </c>
      <c r="G91" s="8" t="str">
        <f>IF(Tabela134[[#This Row],[Podmiot ponoszący wydatki]]="","",VLOOKUP(Tabela134[[#This Row],[Podmiot ponoszący wydatki]],$G$2:$J$8,4,0))</f>
        <v/>
      </c>
      <c r="H91" s="8" t="str">
        <f>IF(Tabela134[[#This Row],[Podmiot ponoszący wydatki]]="","",VLOOKUP(Tabela134[[#This Row],[Podmiot ponoszący wydatki]],$G$2:$K$8,5,0))</f>
        <v/>
      </c>
      <c r="I91" s="6"/>
      <c r="J91" s="6"/>
      <c r="K91" s="3" t="str">
        <f>IF(Tabela134[[#This Row],[Poziom dofinansowania]]="","",ROUND(Tabela134[[#This Row],[Wydatki kwalifikowalne]]*Tabela134[[#This Row],[Poziom dofinansowania]],2))</f>
        <v/>
      </c>
      <c r="L91" s="4"/>
      <c r="M91" s="4"/>
      <c r="N91" s="5"/>
      <c r="O91" s="4"/>
    </row>
    <row r="92" spans="1:15">
      <c r="A92" s="33" t="s">
        <v>270</v>
      </c>
      <c r="B92" s="2"/>
      <c r="C92" s="7"/>
      <c r="D92" s="7"/>
      <c r="E92" s="173"/>
      <c r="F92" s="222" t="str">
        <f>IF(Tabela134[[#This Row],[Podmiot ponoszący wydatki]]="","",VLOOKUP(Tabela134[[#This Row],[Podmiot ponoszący wydatki]],$G$2:$I$8,3,0))</f>
        <v/>
      </c>
      <c r="G92" s="8" t="str">
        <f>IF(Tabela134[[#This Row],[Podmiot ponoszący wydatki]]="","",VLOOKUP(Tabela134[[#This Row],[Podmiot ponoszący wydatki]],$G$2:$J$8,4,0))</f>
        <v/>
      </c>
      <c r="H92" s="8" t="str">
        <f>IF(Tabela134[[#This Row],[Podmiot ponoszący wydatki]]="","",VLOOKUP(Tabela134[[#This Row],[Podmiot ponoszący wydatki]],$G$2:$K$8,5,0))</f>
        <v/>
      </c>
      <c r="I92" s="6"/>
      <c r="J92" s="6"/>
      <c r="K92" s="3" t="str">
        <f>IF(Tabela134[[#This Row],[Poziom dofinansowania]]="","",ROUND(Tabela134[[#This Row],[Wydatki kwalifikowalne]]*Tabela134[[#This Row],[Poziom dofinansowania]],2))</f>
        <v/>
      </c>
      <c r="L92" s="4"/>
      <c r="M92" s="4"/>
      <c r="N92" s="5"/>
      <c r="O92" s="4"/>
    </row>
    <row r="93" spans="1:15">
      <c r="A93" s="33" t="s">
        <v>271</v>
      </c>
      <c r="B93" s="2"/>
      <c r="C93" s="7"/>
      <c r="D93" s="7"/>
      <c r="E93" s="173"/>
      <c r="F93" s="222" t="str">
        <f>IF(Tabela134[[#This Row],[Podmiot ponoszący wydatki]]="","",VLOOKUP(Tabela134[[#This Row],[Podmiot ponoszący wydatki]],$G$2:$I$8,3,0))</f>
        <v/>
      </c>
      <c r="G93" s="8" t="str">
        <f>IF(Tabela134[[#This Row],[Podmiot ponoszący wydatki]]="","",VLOOKUP(Tabela134[[#This Row],[Podmiot ponoszący wydatki]],$G$2:$J$8,4,0))</f>
        <v/>
      </c>
      <c r="H93" s="8" t="str">
        <f>IF(Tabela134[[#This Row],[Podmiot ponoszący wydatki]]="","",VLOOKUP(Tabela134[[#This Row],[Podmiot ponoszący wydatki]],$G$2:$K$8,5,0))</f>
        <v/>
      </c>
      <c r="I93" s="6"/>
      <c r="J93" s="6"/>
      <c r="K93" s="3" t="str">
        <f>IF(Tabela134[[#This Row],[Poziom dofinansowania]]="","",ROUND(Tabela134[[#This Row],[Wydatki kwalifikowalne]]*Tabela134[[#This Row],[Poziom dofinansowania]],2))</f>
        <v/>
      </c>
      <c r="L93" s="4"/>
      <c r="M93" s="4"/>
      <c r="N93" s="5"/>
      <c r="O93" s="4"/>
    </row>
    <row r="94" spans="1:15">
      <c r="A94" s="33" t="s">
        <v>272</v>
      </c>
      <c r="B94" s="2"/>
      <c r="C94" s="7"/>
      <c r="D94" s="7"/>
      <c r="E94" s="173"/>
      <c r="F94" s="222" t="str">
        <f>IF(Tabela134[[#This Row],[Podmiot ponoszący wydatki]]="","",VLOOKUP(Tabela134[[#This Row],[Podmiot ponoszący wydatki]],$G$2:$I$8,3,0))</f>
        <v/>
      </c>
      <c r="G94" s="8" t="str">
        <f>IF(Tabela134[[#This Row],[Podmiot ponoszący wydatki]]="","",VLOOKUP(Tabela134[[#This Row],[Podmiot ponoszący wydatki]],$G$2:$J$8,4,0))</f>
        <v/>
      </c>
      <c r="H94" s="8" t="str">
        <f>IF(Tabela134[[#This Row],[Podmiot ponoszący wydatki]]="","",VLOOKUP(Tabela134[[#This Row],[Podmiot ponoszący wydatki]],$G$2:$K$8,5,0))</f>
        <v/>
      </c>
      <c r="I94" s="6"/>
      <c r="J94" s="6"/>
      <c r="K94" s="3" t="str">
        <f>IF(Tabela134[[#This Row],[Poziom dofinansowania]]="","",ROUND(Tabela134[[#This Row],[Wydatki kwalifikowalne]]*Tabela134[[#This Row],[Poziom dofinansowania]],2))</f>
        <v/>
      </c>
      <c r="L94" s="4"/>
      <c r="M94" s="4"/>
      <c r="N94" s="5"/>
      <c r="O94" s="4"/>
    </row>
    <row r="95" spans="1:15">
      <c r="A95" s="33" t="s">
        <v>273</v>
      </c>
      <c r="B95" s="2"/>
      <c r="C95" s="7"/>
      <c r="D95" s="7"/>
      <c r="E95" s="173"/>
      <c r="F95" s="222" t="str">
        <f>IF(Tabela134[[#This Row],[Podmiot ponoszący wydatki]]="","",VLOOKUP(Tabela134[[#This Row],[Podmiot ponoszący wydatki]],$G$2:$I$8,3,0))</f>
        <v/>
      </c>
      <c r="G95" s="8" t="str">
        <f>IF(Tabela134[[#This Row],[Podmiot ponoszący wydatki]]="","",VLOOKUP(Tabela134[[#This Row],[Podmiot ponoszący wydatki]],$G$2:$J$8,4,0))</f>
        <v/>
      </c>
      <c r="H95" s="8" t="str">
        <f>IF(Tabela134[[#This Row],[Podmiot ponoszący wydatki]]="","",VLOOKUP(Tabela134[[#This Row],[Podmiot ponoszący wydatki]],$G$2:$K$8,5,0))</f>
        <v/>
      </c>
      <c r="I95" s="6"/>
      <c r="J95" s="6"/>
      <c r="K95" s="3" t="str">
        <f>IF(Tabela134[[#This Row],[Poziom dofinansowania]]="","",ROUND(Tabela134[[#This Row],[Wydatki kwalifikowalne]]*Tabela134[[#This Row],[Poziom dofinansowania]],2))</f>
        <v/>
      </c>
      <c r="L95" s="4"/>
      <c r="M95" s="4"/>
      <c r="N95" s="5"/>
      <c r="O95" s="4"/>
    </row>
    <row r="96" spans="1:15">
      <c r="A96" s="33" t="s">
        <v>274</v>
      </c>
      <c r="B96" s="2"/>
      <c r="C96" s="7"/>
      <c r="D96" s="7"/>
      <c r="E96" s="173"/>
      <c r="F96" s="222" t="str">
        <f>IF(Tabela134[[#This Row],[Podmiot ponoszący wydatki]]="","",VLOOKUP(Tabela134[[#This Row],[Podmiot ponoszący wydatki]],$G$2:$I$8,3,0))</f>
        <v/>
      </c>
      <c r="G96" s="8" t="str">
        <f>IF(Tabela134[[#This Row],[Podmiot ponoszący wydatki]]="","",VLOOKUP(Tabela134[[#This Row],[Podmiot ponoszący wydatki]],$G$2:$J$8,4,0))</f>
        <v/>
      </c>
      <c r="H96" s="8" t="str">
        <f>IF(Tabela134[[#This Row],[Podmiot ponoszący wydatki]]="","",VLOOKUP(Tabela134[[#This Row],[Podmiot ponoszący wydatki]],$G$2:$K$8,5,0))</f>
        <v/>
      </c>
      <c r="I96" s="6"/>
      <c r="J96" s="6"/>
      <c r="K96" s="3" t="str">
        <f>IF(Tabela134[[#This Row],[Poziom dofinansowania]]="","",ROUND(Tabela134[[#This Row],[Wydatki kwalifikowalne]]*Tabela134[[#This Row],[Poziom dofinansowania]],2))</f>
        <v/>
      </c>
      <c r="L96" s="4"/>
      <c r="M96" s="4"/>
      <c r="N96" s="5"/>
      <c r="O96" s="4"/>
    </row>
    <row r="97" spans="1:15">
      <c r="A97" s="33" t="s">
        <v>275</v>
      </c>
      <c r="B97" s="2"/>
      <c r="C97" s="7"/>
      <c r="D97" s="7"/>
      <c r="E97" s="173"/>
      <c r="F97" s="222" t="str">
        <f>IF(Tabela134[[#This Row],[Podmiot ponoszący wydatki]]="","",VLOOKUP(Tabela134[[#This Row],[Podmiot ponoszący wydatki]],$G$2:$I$8,3,0))</f>
        <v/>
      </c>
      <c r="G97" s="8" t="str">
        <f>IF(Tabela134[[#This Row],[Podmiot ponoszący wydatki]]="","",VLOOKUP(Tabela134[[#This Row],[Podmiot ponoszący wydatki]],$G$2:$J$8,4,0))</f>
        <v/>
      </c>
      <c r="H97" s="8" t="str">
        <f>IF(Tabela134[[#This Row],[Podmiot ponoszący wydatki]]="","",VLOOKUP(Tabela134[[#This Row],[Podmiot ponoszący wydatki]],$G$2:$K$8,5,0))</f>
        <v/>
      </c>
      <c r="I97" s="6"/>
      <c r="J97" s="6"/>
      <c r="K97" s="3" t="str">
        <f>IF(Tabela134[[#This Row],[Poziom dofinansowania]]="","",ROUND(Tabela134[[#This Row],[Wydatki kwalifikowalne]]*Tabela134[[#This Row],[Poziom dofinansowania]],2))</f>
        <v/>
      </c>
      <c r="L97" s="4"/>
      <c r="M97" s="4"/>
      <c r="N97" s="5"/>
      <c r="O97" s="4"/>
    </row>
    <row r="98" spans="1:15">
      <c r="A98" s="33" t="s">
        <v>276</v>
      </c>
      <c r="B98" s="2"/>
      <c r="C98" s="7"/>
      <c r="D98" s="7"/>
      <c r="E98" s="173"/>
      <c r="F98" s="222" t="str">
        <f>IF(Tabela134[[#This Row],[Podmiot ponoszący wydatki]]="","",VLOOKUP(Tabela134[[#This Row],[Podmiot ponoszący wydatki]],$G$2:$I$8,3,0))</f>
        <v/>
      </c>
      <c r="G98" s="8" t="str">
        <f>IF(Tabela134[[#This Row],[Podmiot ponoszący wydatki]]="","",VLOOKUP(Tabela134[[#This Row],[Podmiot ponoszący wydatki]],$G$2:$J$8,4,0))</f>
        <v/>
      </c>
      <c r="H98" s="8" t="str">
        <f>IF(Tabela134[[#This Row],[Podmiot ponoszący wydatki]]="","",VLOOKUP(Tabela134[[#This Row],[Podmiot ponoszący wydatki]],$G$2:$K$8,5,0))</f>
        <v/>
      </c>
      <c r="I98" s="6"/>
      <c r="J98" s="6"/>
      <c r="K98" s="3" t="str">
        <f>IF(Tabela134[[#This Row],[Poziom dofinansowania]]="","",ROUND(Tabela134[[#This Row],[Wydatki kwalifikowalne]]*Tabela134[[#This Row],[Poziom dofinansowania]],2))</f>
        <v/>
      </c>
      <c r="L98" s="4"/>
      <c r="M98" s="4"/>
      <c r="N98" s="5"/>
      <c r="O98" s="4"/>
    </row>
    <row r="99" spans="1:15">
      <c r="A99" s="33" t="s">
        <v>277</v>
      </c>
      <c r="B99" s="2"/>
      <c r="C99" s="7"/>
      <c r="D99" s="7"/>
      <c r="E99" s="173"/>
      <c r="F99" s="222" t="str">
        <f>IF(Tabela134[[#This Row],[Podmiot ponoszący wydatki]]="","",VLOOKUP(Tabela134[[#This Row],[Podmiot ponoszący wydatki]],$G$2:$I$8,3,0))</f>
        <v/>
      </c>
      <c r="G99" s="8" t="str">
        <f>IF(Tabela134[[#This Row],[Podmiot ponoszący wydatki]]="","",VLOOKUP(Tabela134[[#This Row],[Podmiot ponoszący wydatki]],$G$2:$J$8,4,0))</f>
        <v/>
      </c>
      <c r="H99" s="8" t="str">
        <f>IF(Tabela134[[#This Row],[Podmiot ponoszący wydatki]]="","",VLOOKUP(Tabela134[[#This Row],[Podmiot ponoszący wydatki]],$G$2:$K$8,5,0))</f>
        <v/>
      </c>
      <c r="I99" s="6"/>
      <c r="J99" s="6"/>
      <c r="K99" s="3" t="str">
        <f>IF(Tabela134[[#This Row],[Poziom dofinansowania]]="","",ROUND(Tabela134[[#This Row],[Wydatki kwalifikowalne]]*Tabela134[[#This Row],[Poziom dofinansowania]],2))</f>
        <v/>
      </c>
      <c r="L99" s="4"/>
      <c r="M99" s="4"/>
      <c r="N99" s="5"/>
      <c r="O99" s="4"/>
    </row>
    <row r="100" spans="1:15">
      <c r="A100" s="33" t="s">
        <v>278</v>
      </c>
      <c r="B100" s="2"/>
      <c r="C100" s="7"/>
      <c r="D100" s="7"/>
      <c r="E100" s="173"/>
      <c r="F100" s="222" t="str">
        <f>IF(Tabela134[[#This Row],[Podmiot ponoszący wydatki]]="","",VLOOKUP(Tabela134[[#This Row],[Podmiot ponoszący wydatki]],$G$2:$I$8,3,0))</f>
        <v/>
      </c>
      <c r="G100" s="8" t="str">
        <f>IF(Tabela134[[#This Row],[Podmiot ponoszący wydatki]]="","",VLOOKUP(Tabela134[[#This Row],[Podmiot ponoszący wydatki]],$G$2:$J$8,4,0))</f>
        <v/>
      </c>
      <c r="H100" s="8" t="str">
        <f>IF(Tabela134[[#This Row],[Podmiot ponoszący wydatki]]="","",VLOOKUP(Tabela134[[#This Row],[Podmiot ponoszący wydatki]],$G$2:$K$8,5,0))</f>
        <v/>
      </c>
      <c r="I100" s="6"/>
      <c r="J100" s="6"/>
      <c r="K100" s="3" t="str">
        <f>IF(Tabela134[[#This Row],[Poziom dofinansowania]]="","",ROUND(Tabela134[[#This Row],[Wydatki kwalifikowalne]]*Tabela134[[#This Row],[Poziom dofinansowania]],2))</f>
        <v/>
      </c>
      <c r="L100" s="4"/>
      <c r="M100" s="4"/>
      <c r="N100" s="5"/>
      <c r="O100" s="4"/>
    </row>
    <row r="101" spans="1:15">
      <c r="A101" s="33" t="s">
        <v>279</v>
      </c>
      <c r="B101" s="2"/>
      <c r="C101" s="7"/>
      <c r="D101" s="7"/>
      <c r="E101" s="173"/>
      <c r="F101" s="222" t="str">
        <f>IF(Tabela134[[#This Row],[Podmiot ponoszący wydatki]]="","",VLOOKUP(Tabela134[[#This Row],[Podmiot ponoszący wydatki]],$G$2:$I$8,3,0))</f>
        <v/>
      </c>
      <c r="G101" s="8" t="str">
        <f>IF(Tabela134[[#This Row],[Podmiot ponoszący wydatki]]="","",VLOOKUP(Tabela134[[#This Row],[Podmiot ponoszący wydatki]],$G$2:$J$8,4,0))</f>
        <v/>
      </c>
      <c r="H101" s="8" t="str">
        <f>IF(Tabela134[[#This Row],[Podmiot ponoszący wydatki]]="","",VLOOKUP(Tabela134[[#This Row],[Podmiot ponoszący wydatki]],$G$2:$K$8,5,0))</f>
        <v/>
      </c>
      <c r="I101" s="6"/>
      <c r="J101" s="6"/>
      <c r="K101" s="3" t="str">
        <f>IF(Tabela134[[#This Row],[Poziom dofinansowania]]="","",ROUND(Tabela134[[#This Row],[Wydatki kwalifikowalne]]*Tabela134[[#This Row],[Poziom dofinansowania]],2))</f>
        <v/>
      </c>
      <c r="L101" s="4"/>
      <c r="M101" s="4"/>
      <c r="N101" s="5"/>
      <c r="O101" s="4"/>
    </row>
    <row r="102" spans="1:15">
      <c r="A102" s="33" t="s">
        <v>280</v>
      </c>
      <c r="B102" s="2"/>
      <c r="C102" s="7"/>
      <c r="D102" s="7"/>
      <c r="E102" s="173"/>
      <c r="F102" s="222" t="str">
        <f>IF(Tabela134[[#This Row],[Podmiot ponoszący wydatki]]="","",VLOOKUP(Tabela134[[#This Row],[Podmiot ponoszący wydatki]],$G$2:$I$8,3,0))</f>
        <v/>
      </c>
      <c r="G102" s="8" t="str">
        <f>IF(Tabela134[[#This Row],[Podmiot ponoszący wydatki]]="","",VLOOKUP(Tabela134[[#This Row],[Podmiot ponoszący wydatki]],$G$2:$J$8,4,0))</f>
        <v/>
      </c>
      <c r="H102" s="8" t="str">
        <f>IF(Tabela134[[#This Row],[Podmiot ponoszący wydatki]]="","",VLOOKUP(Tabela134[[#This Row],[Podmiot ponoszący wydatki]],$G$2:$K$8,5,0))</f>
        <v/>
      </c>
      <c r="I102" s="6"/>
      <c r="J102" s="6"/>
      <c r="K102" s="3" t="str">
        <f>IF(Tabela134[[#This Row],[Poziom dofinansowania]]="","",ROUND(Tabela134[[#This Row],[Wydatki kwalifikowalne]]*Tabela134[[#This Row],[Poziom dofinansowania]],2))</f>
        <v/>
      </c>
      <c r="L102" s="4"/>
      <c r="M102" s="4"/>
      <c r="N102" s="5"/>
      <c r="O102" s="4"/>
    </row>
    <row r="103" spans="1:15">
      <c r="A103" s="33" t="s">
        <v>281</v>
      </c>
      <c r="B103" s="2"/>
      <c r="C103" s="7"/>
      <c r="D103" s="7"/>
      <c r="E103" s="173"/>
      <c r="F103" s="222" t="str">
        <f>IF(Tabela134[[#This Row],[Podmiot ponoszący wydatki]]="","",VLOOKUP(Tabela134[[#This Row],[Podmiot ponoszący wydatki]],$G$2:$I$8,3,0))</f>
        <v/>
      </c>
      <c r="G103" s="8" t="str">
        <f>IF(Tabela134[[#This Row],[Podmiot ponoszący wydatki]]="","",VLOOKUP(Tabela134[[#This Row],[Podmiot ponoszący wydatki]],$G$2:$J$8,4,0))</f>
        <v/>
      </c>
      <c r="H103" s="8" t="str">
        <f>IF(Tabela134[[#This Row],[Podmiot ponoszący wydatki]]="","",VLOOKUP(Tabela134[[#This Row],[Podmiot ponoszący wydatki]],$G$2:$K$8,5,0))</f>
        <v/>
      </c>
      <c r="I103" s="6"/>
      <c r="J103" s="6"/>
      <c r="K103" s="3" t="str">
        <f>IF(Tabela134[[#This Row],[Poziom dofinansowania]]="","",ROUND(Tabela134[[#This Row],[Wydatki kwalifikowalne]]*Tabela134[[#This Row],[Poziom dofinansowania]],2))</f>
        <v/>
      </c>
      <c r="L103" s="4"/>
      <c r="M103" s="4"/>
      <c r="N103" s="5"/>
      <c r="O103" s="4"/>
    </row>
    <row r="104" spans="1:15">
      <c r="A104" s="33" t="s">
        <v>282</v>
      </c>
      <c r="B104" s="2"/>
      <c r="C104" s="7"/>
      <c r="D104" s="7"/>
      <c r="E104" s="173"/>
      <c r="F104" s="222" t="str">
        <f>IF(Tabela134[[#This Row],[Podmiot ponoszący wydatki]]="","",VLOOKUP(Tabela134[[#This Row],[Podmiot ponoszący wydatki]],$G$2:$I$8,3,0))</f>
        <v/>
      </c>
      <c r="G104" s="8" t="str">
        <f>IF(Tabela134[[#This Row],[Podmiot ponoszący wydatki]]="","",VLOOKUP(Tabela134[[#This Row],[Podmiot ponoszący wydatki]],$G$2:$J$8,4,0))</f>
        <v/>
      </c>
      <c r="H104" s="8" t="str">
        <f>IF(Tabela134[[#This Row],[Podmiot ponoszący wydatki]]="","",VLOOKUP(Tabela134[[#This Row],[Podmiot ponoszący wydatki]],$G$2:$K$8,5,0))</f>
        <v/>
      </c>
      <c r="I104" s="6"/>
      <c r="J104" s="6"/>
      <c r="K104" s="3" t="str">
        <f>IF(Tabela134[[#This Row],[Poziom dofinansowania]]="","",ROUND(Tabela134[[#This Row],[Wydatki kwalifikowalne]]*Tabela134[[#This Row],[Poziom dofinansowania]],2))</f>
        <v/>
      </c>
      <c r="L104" s="4"/>
      <c r="M104" s="4"/>
      <c r="N104" s="5"/>
      <c r="O104" s="4"/>
    </row>
    <row r="105" spans="1:15">
      <c r="A105" s="33" t="s">
        <v>283</v>
      </c>
      <c r="B105" s="2"/>
      <c r="C105" s="7"/>
      <c r="D105" s="7"/>
      <c r="E105" s="173"/>
      <c r="F105" s="222" t="str">
        <f>IF(Tabela134[[#This Row],[Podmiot ponoszący wydatki]]="","",VLOOKUP(Tabela134[[#This Row],[Podmiot ponoszący wydatki]],$G$2:$I$8,3,0))</f>
        <v/>
      </c>
      <c r="G105" s="8" t="str">
        <f>IF(Tabela134[[#This Row],[Podmiot ponoszący wydatki]]="","",VLOOKUP(Tabela134[[#This Row],[Podmiot ponoszący wydatki]],$G$2:$J$8,4,0))</f>
        <v/>
      </c>
      <c r="H105" s="8" t="str">
        <f>IF(Tabela134[[#This Row],[Podmiot ponoszący wydatki]]="","",VLOOKUP(Tabela134[[#This Row],[Podmiot ponoszący wydatki]],$G$2:$K$8,5,0))</f>
        <v/>
      </c>
      <c r="I105" s="6"/>
      <c r="J105" s="6"/>
      <c r="K105" s="3" t="str">
        <f>IF(Tabela134[[#This Row],[Poziom dofinansowania]]="","",ROUND(Tabela134[[#This Row],[Wydatki kwalifikowalne]]*Tabela134[[#This Row],[Poziom dofinansowania]],2))</f>
        <v/>
      </c>
      <c r="L105" s="4"/>
      <c r="M105" s="4"/>
      <c r="N105" s="5"/>
      <c r="O105" s="4"/>
    </row>
    <row r="106" spans="1:15">
      <c r="A106" s="33" t="s">
        <v>284</v>
      </c>
      <c r="B106" s="2"/>
      <c r="C106" s="7"/>
      <c r="D106" s="7"/>
      <c r="E106" s="173"/>
      <c r="F106" s="222" t="str">
        <f>IF(Tabela134[[#This Row],[Podmiot ponoszący wydatki]]="","",VLOOKUP(Tabela134[[#This Row],[Podmiot ponoszący wydatki]],$G$2:$I$8,3,0))</f>
        <v/>
      </c>
      <c r="G106" s="8" t="str">
        <f>IF(Tabela134[[#This Row],[Podmiot ponoszący wydatki]]="","",VLOOKUP(Tabela134[[#This Row],[Podmiot ponoszący wydatki]],$G$2:$J$8,4,0))</f>
        <v/>
      </c>
      <c r="H106" s="8" t="str">
        <f>IF(Tabela134[[#This Row],[Podmiot ponoszący wydatki]]="","",VLOOKUP(Tabela134[[#This Row],[Podmiot ponoszący wydatki]],$G$2:$K$8,5,0))</f>
        <v/>
      </c>
      <c r="I106" s="6"/>
      <c r="J106" s="6"/>
      <c r="K106" s="3" t="str">
        <f>IF(Tabela134[[#This Row],[Poziom dofinansowania]]="","",ROUND(Tabela134[[#This Row],[Wydatki kwalifikowalne]]*Tabela134[[#This Row],[Poziom dofinansowania]],2))</f>
        <v/>
      </c>
      <c r="L106" s="4"/>
      <c r="M106" s="4"/>
      <c r="N106" s="5"/>
      <c r="O106" s="4"/>
    </row>
    <row r="107" spans="1:15">
      <c r="A107" s="33" t="s">
        <v>285</v>
      </c>
      <c r="B107" s="2"/>
      <c r="C107" s="7"/>
      <c r="D107" s="7"/>
      <c r="E107" s="173"/>
      <c r="F107" s="222" t="str">
        <f>IF(Tabela134[[#This Row],[Podmiot ponoszący wydatki]]="","",VLOOKUP(Tabela134[[#This Row],[Podmiot ponoszący wydatki]],$G$2:$I$8,3,0))</f>
        <v/>
      </c>
      <c r="G107" s="8" t="str">
        <f>IF(Tabela134[[#This Row],[Podmiot ponoszący wydatki]]="","",VLOOKUP(Tabela134[[#This Row],[Podmiot ponoszący wydatki]],$G$2:$J$8,4,0))</f>
        <v/>
      </c>
      <c r="H107" s="8" t="str">
        <f>IF(Tabela134[[#This Row],[Podmiot ponoszący wydatki]]="","",VLOOKUP(Tabela134[[#This Row],[Podmiot ponoszący wydatki]],$G$2:$K$8,5,0))</f>
        <v/>
      </c>
      <c r="I107" s="6"/>
      <c r="J107" s="6"/>
      <c r="K107" s="3" t="str">
        <f>IF(Tabela134[[#This Row],[Poziom dofinansowania]]="","",ROUND(Tabela134[[#This Row],[Wydatki kwalifikowalne]]*Tabela134[[#This Row],[Poziom dofinansowania]],2))</f>
        <v/>
      </c>
      <c r="L107" s="4"/>
      <c r="M107" s="4"/>
      <c r="N107" s="5"/>
      <c r="O107" s="4"/>
    </row>
    <row r="108" spans="1:15">
      <c r="A108" s="33" t="s">
        <v>286</v>
      </c>
      <c r="B108" s="2"/>
      <c r="C108" s="7"/>
      <c r="D108" s="7"/>
      <c r="E108" s="173"/>
      <c r="F108" s="222" t="str">
        <f>IF(Tabela134[[#This Row],[Podmiot ponoszący wydatki]]="","",VLOOKUP(Tabela134[[#This Row],[Podmiot ponoszący wydatki]],$G$2:$I$8,3,0))</f>
        <v/>
      </c>
      <c r="G108" s="8" t="str">
        <f>IF(Tabela134[[#This Row],[Podmiot ponoszący wydatki]]="","",VLOOKUP(Tabela134[[#This Row],[Podmiot ponoszący wydatki]],$G$2:$J$8,4,0))</f>
        <v/>
      </c>
      <c r="H108" s="8" t="str">
        <f>IF(Tabela134[[#This Row],[Podmiot ponoszący wydatki]]="","",VLOOKUP(Tabela134[[#This Row],[Podmiot ponoszący wydatki]],$G$2:$K$8,5,0))</f>
        <v/>
      </c>
      <c r="I108" s="6"/>
      <c r="J108" s="6"/>
      <c r="K108" s="3" t="str">
        <f>IF(Tabela134[[#This Row],[Poziom dofinansowania]]="","",ROUND(Tabela134[[#This Row],[Wydatki kwalifikowalne]]*Tabela134[[#This Row],[Poziom dofinansowania]],2))</f>
        <v/>
      </c>
      <c r="L108" s="4"/>
      <c r="M108" s="4"/>
      <c r="N108" s="5"/>
      <c r="O108" s="4"/>
    </row>
    <row r="109" spans="1:15">
      <c r="A109" s="33" t="s">
        <v>287</v>
      </c>
      <c r="B109" s="2"/>
      <c r="C109" s="7"/>
      <c r="D109" s="7"/>
      <c r="E109" s="173"/>
      <c r="F109" s="222" t="str">
        <f>IF(Tabela134[[#This Row],[Podmiot ponoszący wydatki]]="","",VLOOKUP(Tabela134[[#This Row],[Podmiot ponoszący wydatki]],$G$2:$I$8,3,0))</f>
        <v/>
      </c>
      <c r="G109" s="8" t="str">
        <f>IF(Tabela134[[#This Row],[Podmiot ponoszący wydatki]]="","",VLOOKUP(Tabela134[[#This Row],[Podmiot ponoszący wydatki]],$G$2:$J$8,4,0))</f>
        <v/>
      </c>
      <c r="H109" s="8" t="str">
        <f>IF(Tabela134[[#This Row],[Podmiot ponoszący wydatki]]="","",VLOOKUP(Tabela134[[#This Row],[Podmiot ponoszący wydatki]],$G$2:$K$8,5,0))</f>
        <v/>
      </c>
      <c r="I109" s="6"/>
      <c r="J109" s="6"/>
      <c r="K109" s="3" t="str">
        <f>IF(Tabela134[[#This Row],[Poziom dofinansowania]]="","",ROUND(Tabela134[[#This Row],[Wydatki kwalifikowalne]]*Tabela134[[#This Row],[Poziom dofinansowania]],2))</f>
        <v/>
      </c>
      <c r="L109" s="4"/>
      <c r="M109" s="4"/>
      <c r="N109" s="5"/>
      <c r="O109" s="4"/>
    </row>
    <row r="110" spans="1:15">
      <c r="A110" s="33" t="s">
        <v>288</v>
      </c>
      <c r="B110" s="2"/>
      <c r="C110" s="7"/>
      <c r="D110" s="7"/>
      <c r="E110" s="173"/>
      <c r="F110" s="222" t="str">
        <f>IF(Tabela134[[#This Row],[Podmiot ponoszący wydatki]]="","",VLOOKUP(Tabela134[[#This Row],[Podmiot ponoszący wydatki]],$G$2:$I$8,3,0))</f>
        <v/>
      </c>
      <c r="G110" s="8" t="str">
        <f>IF(Tabela134[[#This Row],[Podmiot ponoszący wydatki]]="","",VLOOKUP(Tabela134[[#This Row],[Podmiot ponoszący wydatki]],$G$2:$J$8,4,0))</f>
        <v/>
      </c>
      <c r="H110" s="8" t="str">
        <f>IF(Tabela134[[#This Row],[Podmiot ponoszący wydatki]]="","",VLOOKUP(Tabela134[[#This Row],[Podmiot ponoszący wydatki]],$G$2:$K$8,5,0))</f>
        <v/>
      </c>
      <c r="I110" s="6"/>
      <c r="J110" s="6"/>
      <c r="K110" s="3" t="str">
        <f>IF(Tabela134[[#This Row],[Poziom dofinansowania]]="","",ROUND(Tabela134[[#This Row],[Wydatki kwalifikowalne]]*Tabela134[[#This Row],[Poziom dofinansowania]],2))</f>
        <v/>
      </c>
      <c r="L110" s="4"/>
      <c r="M110" s="4"/>
      <c r="N110" s="5"/>
      <c r="O110" s="4"/>
    </row>
    <row r="111" spans="1:15">
      <c r="A111" s="33" t="s">
        <v>289</v>
      </c>
      <c r="B111" s="2"/>
      <c r="C111" s="7"/>
      <c r="D111" s="7"/>
      <c r="E111" s="173"/>
      <c r="F111" s="222" t="str">
        <f>IF(Tabela134[[#This Row],[Podmiot ponoszący wydatki]]="","",VLOOKUP(Tabela134[[#This Row],[Podmiot ponoszący wydatki]],$G$2:$I$8,3,0))</f>
        <v/>
      </c>
      <c r="G111" s="8" t="str">
        <f>IF(Tabela134[[#This Row],[Podmiot ponoszący wydatki]]="","",VLOOKUP(Tabela134[[#This Row],[Podmiot ponoszący wydatki]],$G$2:$J$8,4,0))</f>
        <v/>
      </c>
      <c r="H111" s="8" t="str">
        <f>IF(Tabela134[[#This Row],[Podmiot ponoszący wydatki]]="","",VLOOKUP(Tabela134[[#This Row],[Podmiot ponoszący wydatki]],$G$2:$K$8,5,0))</f>
        <v/>
      </c>
      <c r="I111" s="6"/>
      <c r="J111" s="6"/>
      <c r="K111" s="3" t="str">
        <f>IF(Tabela134[[#This Row],[Poziom dofinansowania]]="","",ROUND(Tabela134[[#This Row],[Wydatki kwalifikowalne]]*Tabela134[[#This Row],[Poziom dofinansowania]],2))</f>
        <v/>
      </c>
      <c r="L111" s="4"/>
      <c r="M111" s="4"/>
      <c r="N111" s="5"/>
      <c r="O111" s="4"/>
    </row>
    <row r="112" spans="1:15">
      <c r="A112" s="33" t="s">
        <v>290</v>
      </c>
      <c r="B112" s="2"/>
      <c r="C112" s="7"/>
      <c r="D112" s="7"/>
      <c r="E112" s="173"/>
      <c r="F112" s="222" t="str">
        <f>IF(Tabela134[[#This Row],[Podmiot ponoszący wydatki]]="","",VLOOKUP(Tabela134[[#This Row],[Podmiot ponoszący wydatki]],$G$2:$I$8,3,0))</f>
        <v/>
      </c>
      <c r="G112" s="8" t="str">
        <f>IF(Tabela134[[#This Row],[Podmiot ponoszący wydatki]]="","",VLOOKUP(Tabela134[[#This Row],[Podmiot ponoszący wydatki]],$G$2:$J$8,4,0))</f>
        <v/>
      </c>
      <c r="H112" s="8" t="str">
        <f>IF(Tabela134[[#This Row],[Podmiot ponoszący wydatki]]="","",VLOOKUP(Tabela134[[#This Row],[Podmiot ponoszący wydatki]],$G$2:$K$8,5,0))</f>
        <v/>
      </c>
      <c r="I112" s="6"/>
      <c r="J112" s="6"/>
      <c r="K112" s="3" t="str">
        <f>IF(Tabela134[[#This Row],[Poziom dofinansowania]]="","",ROUND(Tabela134[[#This Row],[Wydatki kwalifikowalne]]*Tabela134[[#This Row],[Poziom dofinansowania]],2))</f>
        <v/>
      </c>
      <c r="L112" s="4"/>
      <c r="M112" s="4"/>
      <c r="N112" s="5"/>
      <c r="O112" s="4"/>
    </row>
    <row r="113" spans="1:15">
      <c r="A113" s="33" t="s">
        <v>291</v>
      </c>
      <c r="B113" s="2"/>
      <c r="C113" s="7"/>
      <c r="D113" s="7"/>
      <c r="E113" s="173"/>
      <c r="F113" s="222" t="str">
        <f>IF(Tabela134[[#This Row],[Podmiot ponoszący wydatki]]="","",VLOOKUP(Tabela134[[#This Row],[Podmiot ponoszący wydatki]],$G$2:$I$8,3,0))</f>
        <v/>
      </c>
      <c r="G113" s="8" t="str">
        <f>IF(Tabela134[[#This Row],[Podmiot ponoszący wydatki]]="","",VLOOKUP(Tabela134[[#This Row],[Podmiot ponoszący wydatki]],$G$2:$J$8,4,0))</f>
        <v/>
      </c>
      <c r="H113" s="8" t="str">
        <f>IF(Tabela134[[#This Row],[Podmiot ponoszący wydatki]]="","",VLOOKUP(Tabela134[[#This Row],[Podmiot ponoszący wydatki]],$G$2:$K$8,5,0))</f>
        <v/>
      </c>
      <c r="I113" s="6"/>
      <c r="J113" s="6"/>
      <c r="K113" s="3" t="str">
        <f>IF(Tabela134[[#This Row],[Poziom dofinansowania]]="","",ROUND(Tabela134[[#This Row],[Wydatki kwalifikowalne]]*Tabela134[[#This Row],[Poziom dofinansowania]],2))</f>
        <v/>
      </c>
      <c r="L113" s="4"/>
      <c r="M113" s="4"/>
      <c r="N113" s="5"/>
      <c r="O113" s="4"/>
    </row>
    <row r="114" spans="1:15">
      <c r="A114" s="33" t="s">
        <v>292</v>
      </c>
      <c r="B114" s="2"/>
      <c r="C114" s="7"/>
      <c r="D114" s="7"/>
      <c r="E114" s="173"/>
      <c r="F114" s="222" t="str">
        <f>IF(Tabela134[[#This Row],[Podmiot ponoszący wydatki]]="","",VLOOKUP(Tabela134[[#This Row],[Podmiot ponoszący wydatki]],$G$2:$I$8,3,0))</f>
        <v/>
      </c>
      <c r="G114" s="8" t="str">
        <f>IF(Tabela134[[#This Row],[Podmiot ponoszący wydatki]]="","",VLOOKUP(Tabela134[[#This Row],[Podmiot ponoszący wydatki]],$G$2:$J$8,4,0))</f>
        <v/>
      </c>
      <c r="H114" s="8" t="str">
        <f>IF(Tabela134[[#This Row],[Podmiot ponoszący wydatki]]="","",VLOOKUP(Tabela134[[#This Row],[Podmiot ponoszący wydatki]],$G$2:$K$8,5,0))</f>
        <v/>
      </c>
      <c r="I114" s="6"/>
      <c r="J114" s="6"/>
      <c r="K114" s="3" t="str">
        <f>IF(Tabela134[[#This Row],[Poziom dofinansowania]]="","",ROUND(Tabela134[[#This Row],[Wydatki kwalifikowalne]]*Tabela134[[#This Row],[Poziom dofinansowania]],2))</f>
        <v/>
      </c>
      <c r="L114" s="4"/>
      <c r="M114" s="4"/>
      <c r="N114" s="5"/>
      <c r="O114" s="4"/>
    </row>
    <row r="115" spans="1:15">
      <c r="A115" s="33" t="s">
        <v>293</v>
      </c>
      <c r="B115" s="2"/>
      <c r="C115" s="7"/>
      <c r="D115" s="7"/>
      <c r="E115" s="173"/>
      <c r="F115" s="222" t="str">
        <f>IF(Tabela134[[#This Row],[Podmiot ponoszący wydatki]]="","",VLOOKUP(Tabela134[[#This Row],[Podmiot ponoszący wydatki]],$G$2:$I$8,3,0))</f>
        <v/>
      </c>
      <c r="G115" s="8" t="str">
        <f>IF(Tabela134[[#This Row],[Podmiot ponoszący wydatki]]="","",VLOOKUP(Tabela134[[#This Row],[Podmiot ponoszący wydatki]],$G$2:$J$8,4,0))</f>
        <v/>
      </c>
      <c r="H115" s="8" t="str">
        <f>IF(Tabela134[[#This Row],[Podmiot ponoszący wydatki]]="","",VLOOKUP(Tabela134[[#This Row],[Podmiot ponoszący wydatki]],$G$2:$K$8,5,0))</f>
        <v/>
      </c>
      <c r="I115" s="6"/>
      <c r="J115" s="6"/>
      <c r="K115" s="3" t="str">
        <f>IF(Tabela134[[#This Row],[Poziom dofinansowania]]="","",ROUND(Tabela134[[#This Row],[Wydatki kwalifikowalne]]*Tabela134[[#This Row],[Poziom dofinansowania]],2))</f>
        <v/>
      </c>
      <c r="L115" s="4"/>
      <c r="M115" s="4"/>
      <c r="N115" s="5"/>
      <c r="O115" s="4"/>
    </row>
    <row r="116" spans="1:15">
      <c r="A116" s="33" t="s">
        <v>294</v>
      </c>
      <c r="B116" s="2"/>
      <c r="C116" s="7"/>
      <c r="D116" s="7"/>
      <c r="E116" s="173"/>
      <c r="F116" s="222" t="str">
        <f>IF(Tabela134[[#This Row],[Podmiot ponoszący wydatki]]="","",VLOOKUP(Tabela134[[#This Row],[Podmiot ponoszący wydatki]],$G$2:$I$8,3,0))</f>
        <v/>
      </c>
      <c r="G116" s="8" t="str">
        <f>IF(Tabela134[[#This Row],[Podmiot ponoszący wydatki]]="","",VLOOKUP(Tabela134[[#This Row],[Podmiot ponoszący wydatki]],$G$2:$J$8,4,0))</f>
        <v/>
      </c>
      <c r="H116" s="8" t="str">
        <f>IF(Tabela134[[#This Row],[Podmiot ponoszący wydatki]]="","",VLOOKUP(Tabela134[[#This Row],[Podmiot ponoszący wydatki]],$G$2:$K$8,5,0))</f>
        <v/>
      </c>
      <c r="I116" s="6"/>
      <c r="J116" s="6"/>
      <c r="K116" s="3" t="str">
        <f>IF(Tabela134[[#This Row],[Poziom dofinansowania]]="","",ROUND(Tabela134[[#This Row],[Wydatki kwalifikowalne]]*Tabela134[[#This Row],[Poziom dofinansowania]],2))</f>
        <v/>
      </c>
      <c r="L116" s="4"/>
      <c r="M116" s="4"/>
      <c r="N116" s="5"/>
      <c r="O116" s="4"/>
    </row>
    <row r="117" spans="1:15">
      <c r="A117" s="33" t="s">
        <v>295</v>
      </c>
      <c r="B117" s="2"/>
      <c r="C117" s="7"/>
      <c r="D117" s="7"/>
      <c r="E117" s="173"/>
      <c r="F117" s="222" t="str">
        <f>IF(Tabela134[[#This Row],[Podmiot ponoszący wydatki]]="","",VLOOKUP(Tabela134[[#This Row],[Podmiot ponoszący wydatki]],$G$2:$I$8,3,0))</f>
        <v/>
      </c>
      <c r="G117" s="8" t="str">
        <f>IF(Tabela134[[#This Row],[Podmiot ponoszący wydatki]]="","",VLOOKUP(Tabela134[[#This Row],[Podmiot ponoszący wydatki]],$G$2:$J$8,4,0))</f>
        <v/>
      </c>
      <c r="H117" s="8" t="str">
        <f>IF(Tabela134[[#This Row],[Podmiot ponoszący wydatki]]="","",VLOOKUP(Tabela134[[#This Row],[Podmiot ponoszący wydatki]],$G$2:$K$8,5,0))</f>
        <v/>
      </c>
      <c r="I117" s="6"/>
      <c r="J117" s="6"/>
      <c r="K117" s="3" t="str">
        <f>IF(Tabela134[[#This Row],[Poziom dofinansowania]]="","",ROUND(Tabela134[[#This Row],[Wydatki kwalifikowalne]]*Tabela134[[#This Row],[Poziom dofinansowania]],2))</f>
        <v/>
      </c>
      <c r="L117" s="4"/>
      <c r="M117" s="4"/>
      <c r="N117" s="5"/>
      <c r="O117" s="4"/>
    </row>
    <row r="118" spans="1:15">
      <c r="A118" s="33" t="s">
        <v>296</v>
      </c>
      <c r="B118" s="2"/>
      <c r="C118" s="7"/>
      <c r="D118" s="7"/>
      <c r="E118" s="173"/>
      <c r="F118" s="222" t="str">
        <f>IF(Tabela134[[#This Row],[Podmiot ponoszący wydatki]]="","",VLOOKUP(Tabela134[[#This Row],[Podmiot ponoszący wydatki]],$G$2:$I$8,3,0))</f>
        <v/>
      </c>
      <c r="G118" s="8" t="str">
        <f>IF(Tabela134[[#This Row],[Podmiot ponoszący wydatki]]="","",VLOOKUP(Tabela134[[#This Row],[Podmiot ponoszący wydatki]],$G$2:$J$8,4,0))</f>
        <v/>
      </c>
      <c r="H118" s="8" t="str">
        <f>IF(Tabela134[[#This Row],[Podmiot ponoszący wydatki]]="","",VLOOKUP(Tabela134[[#This Row],[Podmiot ponoszący wydatki]],$G$2:$K$8,5,0))</f>
        <v/>
      </c>
      <c r="I118" s="6"/>
      <c r="J118" s="6"/>
      <c r="K118" s="3" t="str">
        <f>IF(Tabela134[[#This Row],[Poziom dofinansowania]]="","",ROUND(Tabela134[[#This Row],[Wydatki kwalifikowalne]]*Tabela134[[#This Row],[Poziom dofinansowania]],2))</f>
        <v/>
      </c>
      <c r="L118" s="4"/>
      <c r="M118" s="4"/>
      <c r="N118" s="5"/>
      <c r="O118" s="4"/>
    </row>
    <row r="119" spans="1:15">
      <c r="A119" s="33" t="s">
        <v>297</v>
      </c>
      <c r="B119" s="2"/>
      <c r="C119" s="7"/>
      <c r="D119" s="7"/>
      <c r="E119" s="173"/>
      <c r="F119" s="222" t="str">
        <f>IF(Tabela134[[#This Row],[Podmiot ponoszący wydatki]]="","",VLOOKUP(Tabela134[[#This Row],[Podmiot ponoszący wydatki]],$G$2:$I$8,3,0))</f>
        <v/>
      </c>
      <c r="G119" s="8" t="str">
        <f>IF(Tabela134[[#This Row],[Podmiot ponoszący wydatki]]="","",VLOOKUP(Tabela134[[#This Row],[Podmiot ponoszący wydatki]],$G$2:$J$8,4,0))</f>
        <v/>
      </c>
      <c r="H119" s="8" t="str">
        <f>IF(Tabela134[[#This Row],[Podmiot ponoszący wydatki]]="","",VLOOKUP(Tabela134[[#This Row],[Podmiot ponoszący wydatki]],$G$2:$K$8,5,0))</f>
        <v/>
      </c>
      <c r="I119" s="6"/>
      <c r="J119" s="6"/>
      <c r="K119" s="3" t="str">
        <f>IF(Tabela134[[#This Row],[Poziom dofinansowania]]="","",ROUND(Tabela134[[#This Row],[Wydatki kwalifikowalne]]*Tabela134[[#This Row],[Poziom dofinansowania]],2))</f>
        <v/>
      </c>
      <c r="L119" s="4"/>
      <c r="M119" s="4"/>
      <c r="N119" s="5"/>
      <c r="O119" s="4"/>
    </row>
    <row r="120" spans="1:15">
      <c r="A120" s="33" t="s">
        <v>298</v>
      </c>
      <c r="B120" s="2"/>
      <c r="C120" s="7"/>
      <c r="D120" s="7"/>
      <c r="E120" s="173"/>
      <c r="F120" s="222" t="str">
        <f>IF(Tabela134[[#This Row],[Podmiot ponoszący wydatki]]="","",VLOOKUP(Tabela134[[#This Row],[Podmiot ponoszący wydatki]],$G$2:$I$8,3,0))</f>
        <v/>
      </c>
      <c r="G120" s="8" t="str">
        <f>IF(Tabela134[[#This Row],[Podmiot ponoszący wydatki]]="","",VLOOKUP(Tabela134[[#This Row],[Podmiot ponoszący wydatki]],$G$2:$J$8,4,0))</f>
        <v/>
      </c>
      <c r="H120" s="8" t="str">
        <f>IF(Tabela134[[#This Row],[Podmiot ponoszący wydatki]]="","",VLOOKUP(Tabela134[[#This Row],[Podmiot ponoszący wydatki]],$G$2:$K$8,5,0))</f>
        <v/>
      </c>
      <c r="I120" s="6"/>
      <c r="J120" s="6"/>
      <c r="K120" s="3" t="str">
        <f>IF(Tabela134[[#This Row],[Poziom dofinansowania]]="","",ROUND(Tabela134[[#This Row],[Wydatki kwalifikowalne]]*Tabela134[[#This Row],[Poziom dofinansowania]],2))</f>
        <v/>
      </c>
      <c r="L120" s="4"/>
      <c r="M120" s="4"/>
      <c r="N120" s="5"/>
      <c r="O120" s="4"/>
    </row>
    <row r="121" spans="1:15">
      <c r="A121" s="33" t="s">
        <v>299</v>
      </c>
      <c r="B121" s="2"/>
      <c r="C121" s="7"/>
      <c r="D121" s="7"/>
      <c r="E121" s="173"/>
      <c r="F121" s="222" t="str">
        <f>IF(Tabela134[[#This Row],[Podmiot ponoszący wydatki]]="","",VLOOKUP(Tabela134[[#This Row],[Podmiot ponoszący wydatki]],$G$2:$I$8,3,0))</f>
        <v/>
      </c>
      <c r="G121" s="8" t="str">
        <f>IF(Tabela134[[#This Row],[Podmiot ponoszący wydatki]]="","",VLOOKUP(Tabela134[[#This Row],[Podmiot ponoszący wydatki]],$G$2:$J$8,4,0))</f>
        <v/>
      </c>
      <c r="H121" s="8" t="str">
        <f>IF(Tabela134[[#This Row],[Podmiot ponoszący wydatki]]="","",VLOOKUP(Tabela134[[#This Row],[Podmiot ponoszący wydatki]],$G$2:$K$8,5,0))</f>
        <v/>
      </c>
      <c r="I121" s="6"/>
      <c r="J121" s="6"/>
      <c r="K121" s="3" t="str">
        <f>IF(Tabela134[[#This Row],[Poziom dofinansowania]]="","",ROUND(Tabela134[[#This Row],[Wydatki kwalifikowalne]]*Tabela134[[#This Row],[Poziom dofinansowania]],2))</f>
        <v/>
      </c>
      <c r="L121" s="4"/>
      <c r="M121" s="4"/>
      <c r="N121" s="5"/>
      <c r="O121" s="4"/>
    </row>
    <row r="122" spans="1:15">
      <c r="A122" s="33" t="s">
        <v>300</v>
      </c>
      <c r="B122" s="2"/>
      <c r="C122" s="7"/>
      <c r="D122" s="7"/>
      <c r="E122" s="173"/>
      <c r="F122" s="222" t="str">
        <f>IF(Tabela134[[#This Row],[Podmiot ponoszący wydatki]]="","",VLOOKUP(Tabela134[[#This Row],[Podmiot ponoszący wydatki]],$G$2:$I$8,3,0))</f>
        <v/>
      </c>
      <c r="G122" s="8" t="str">
        <f>IF(Tabela134[[#This Row],[Podmiot ponoszący wydatki]]="","",VLOOKUP(Tabela134[[#This Row],[Podmiot ponoszący wydatki]],$G$2:$J$8,4,0))</f>
        <v/>
      </c>
      <c r="H122" s="8" t="str">
        <f>IF(Tabela134[[#This Row],[Podmiot ponoszący wydatki]]="","",VLOOKUP(Tabela134[[#This Row],[Podmiot ponoszący wydatki]],$G$2:$K$8,5,0))</f>
        <v/>
      </c>
      <c r="I122" s="6"/>
      <c r="J122" s="6"/>
      <c r="K122" s="3" t="str">
        <f>IF(Tabela134[[#This Row],[Poziom dofinansowania]]="","",ROUND(Tabela134[[#This Row],[Wydatki kwalifikowalne]]*Tabela134[[#This Row],[Poziom dofinansowania]],2))</f>
        <v/>
      </c>
      <c r="L122" s="4"/>
      <c r="M122" s="4"/>
      <c r="N122" s="5"/>
      <c r="O122" s="4"/>
    </row>
    <row r="123" spans="1:15">
      <c r="A123" s="33" t="s">
        <v>301</v>
      </c>
      <c r="B123" s="2"/>
      <c r="C123" s="7"/>
      <c r="D123" s="7"/>
      <c r="E123" s="173"/>
      <c r="F123" s="222" t="str">
        <f>IF(Tabela134[[#This Row],[Podmiot ponoszący wydatki]]="","",VLOOKUP(Tabela134[[#This Row],[Podmiot ponoszący wydatki]],$G$2:$I$8,3,0))</f>
        <v/>
      </c>
      <c r="G123" s="8" t="str">
        <f>IF(Tabela134[[#This Row],[Podmiot ponoszący wydatki]]="","",VLOOKUP(Tabela134[[#This Row],[Podmiot ponoszący wydatki]],$G$2:$J$8,4,0))</f>
        <v/>
      </c>
      <c r="H123" s="8" t="str">
        <f>IF(Tabela134[[#This Row],[Podmiot ponoszący wydatki]]="","",VLOOKUP(Tabela134[[#This Row],[Podmiot ponoszący wydatki]],$G$2:$K$8,5,0))</f>
        <v/>
      </c>
      <c r="I123" s="6"/>
      <c r="J123" s="6"/>
      <c r="K123" s="3" t="str">
        <f>IF(Tabela134[[#This Row],[Poziom dofinansowania]]="","",ROUND(Tabela134[[#This Row],[Wydatki kwalifikowalne]]*Tabela134[[#This Row],[Poziom dofinansowania]],2))</f>
        <v/>
      </c>
      <c r="L123" s="4"/>
      <c r="M123" s="4"/>
      <c r="N123" s="5"/>
      <c r="O123" s="4"/>
    </row>
    <row r="124" spans="1:15">
      <c r="A124" s="33" t="s">
        <v>302</v>
      </c>
      <c r="B124" s="2"/>
      <c r="C124" s="7"/>
      <c r="D124" s="7"/>
      <c r="E124" s="173"/>
      <c r="F124" s="222" t="str">
        <f>IF(Tabela134[[#This Row],[Podmiot ponoszący wydatki]]="","",VLOOKUP(Tabela134[[#This Row],[Podmiot ponoszący wydatki]],$G$2:$I$8,3,0))</f>
        <v/>
      </c>
      <c r="G124" s="8" t="str">
        <f>IF(Tabela134[[#This Row],[Podmiot ponoszący wydatki]]="","",VLOOKUP(Tabela134[[#This Row],[Podmiot ponoszący wydatki]],$G$2:$J$8,4,0))</f>
        <v/>
      </c>
      <c r="H124" s="8" t="str">
        <f>IF(Tabela134[[#This Row],[Podmiot ponoszący wydatki]]="","",VLOOKUP(Tabela134[[#This Row],[Podmiot ponoszący wydatki]],$G$2:$K$8,5,0))</f>
        <v/>
      </c>
      <c r="I124" s="6"/>
      <c r="J124" s="6"/>
      <c r="K124" s="3" t="str">
        <f>IF(Tabela134[[#This Row],[Poziom dofinansowania]]="","",ROUND(Tabela134[[#This Row],[Wydatki kwalifikowalne]]*Tabela134[[#This Row],[Poziom dofinansowania]],2))</f>
        <v/>
      </c>
      <c r="L124" s="4"/>
      <c r="M124" s="4"/>
      <c r="N124" s="5"/>
      <c r="O124" s="4"/>
    </row>
    <row r="125" spans="1:15">
      <c r="A125" s="33" t="s">
        <v>303</v>
      </c>
      <c r="B125" s="2"/>
      <c r="C125" s="7"/>
      <c r="D125" s="7"/>
      <c r="E125" s="173"/>
      <c r="F125" s="222" t="str">
        <f>IF(Tabela134[[#This Row],[Podmiot ponoszący wydatki]]="","",VLOOKUP(Tabela134[[#This Row],[Podmiot ponoszący wydatki]],$G$2:$I$8,3,0))</f>
        <v/>
      </c>
      <c r="G125" s="8" t="str">
        <f>IF(Tabela134[[#This Row],[Podmiot ponoszący wydatki]]="","",VLOOKUP(Tabela134[[#This Row],[Podmiot ponoszący wydatki]],$G$2:$J$8,4,0))</f>
        <v/>
      </c>
      <c r="H125" s="8" t="str">
        <f>IF(Tabela134[[#This Row],[Podmiot ponoszący wydatki]]="","",VLOOKUP(Tabela134[[#This Row],[Podmiot ponoszący wydatki]],$G$2:$K$8,5,0))</f>
        <v/>
      </c>
      <c r="I125" s="6"/>
      <c r="J125" s="6"/>
      <c r="K125" s="3" t="str">
        <f>IF(Tabela134[[#This Row],[Poziom dofinansowania]]="","",ROUND(Tabela134[[#This Row],[Wydatki kwalifikowalne]]*Tabela134[[#This Row],[Poziom dofinansowania]],2))</f>
        <v/>
      </c>
      <c r="L125" s="4"/>
      <c r="M125" s="4"/>
      <c r="N125" s="5"/>
      <c r="O125" s="4"/>
    </row>
    <row r="126" spans="1:15">
      <c r="A126" s="33" t="s">
        <v>304</v>
      </c>
      <c r="B126" s="2"/>
      <c r="C126" s="7"/>
      <c r="D126" s="7"/>
      <c r="E126" s="173"/>
      <c r="F126" s="222" t="str">
        <f>IF(Tabela134[[#This Row],[Podmiot ponoszący wydatki]]="","",VLOOKUP(Tabela134[[#This Row],[Podmiot ponoszący wydatki]],$G$2:$I$8,3,0))</f>
        <v/>
      </c>
      <c r="G126" s="8" t="str">
        <f>IF(Tabela134[[#This Row],[Podmiot ponoszący wydatki]]="","",VLOOKUP(Tabela134[[#This Row],[Podmiot ponoszący wydatki]],$G$2:$J$8,4,0))</f>
        <v/>
      </c>
      <c r="H126" s="8" t="str">
        <f>IF(Tabela134[[#This Row],[Podmiot ponoszący wydatki]]="","",VLOOKUP(Tabela134[[#This Row],[Podmiot ponoszący wydatki]],$G$2:$K$8,5,0))</f>
        <v/>
      </c>
      <c r="I126" s="6"/>
      <c r="J126" s="6"/>
      <c r="K126" s="3" t="str">
        <f>IF(Tabela134[[#This Row],[Poziom dofinansowania]]="","",ROUND(Tabela134[[#This Row],[Wydatki kwalifikowalne]]*Tabela134[[#This Row],[Poziom dofinansowania]],2))</f>
        <v/>
      </c>
      <c r="L126" s="4"/>
      <c r="M126" s="4"/>
      <c r="N126" s="5"/>
      <c r="O126" s="4"/>
    </row>
    <row r="127" spans="1:15">
      <c r="A127" s="33" t="s">
        <v>305</v>
      </c>
      <c r="B127" s="2"/>
      <c r="C127" s="7"/>
      <c r="D127" s="7"/>
      <c r="E127" s="173"/>
      <c r="F127" s="222" t="str">
        <f>IF(Tabela134[[#This Row],[Podmiot ponoszący wydatki]]="","",VLOOKUP(Tabela134[[#This Row],[Podmiot ponoszący wydatki]],$G$2:$I$8,3,0))</f>
        <v/>
      </c>
      <c r="G127" s="8" t="str">
        <f>IF(Tabela134[[#This Row],[Podmiot ponoszący wydatki]]="","",VLOOKUP(Tabela134[[#This Row],[Podmiot ponoszący wydatki]],$G$2:$J$8,4,0))</f>
        <v/>
      </c>
      <c r="H127" s="8" t="str">
        <f>IF(Tabela134[[#This Row],[Podmiot ponoszący wydatki]]="","",VLOOKUP(Tabela134[[#This Row],[Podmiot ponoszący wydatki]],$G$2:$K$8,5,0))</f>
        <v/>
      </c>
      <c r="I127" s="6"/>
      <c r="J127" s="6"/>
      <c r="K127" s="3" t="str">
        <f>IF(Tabela134[[#This Row],[Poziom dofinansowania]]="","",ROUND(Tabela134[[#This Row],[Wydatki kwalifikowalne]]*Tabela134[[#This Row],[Poziom dofinansowania]],2))</f>
        <v/>
      </c>
      <c r="L127" s="4"/>
      <c r="M127" s="4"/>
      <c r="N127" s="5"/>
      <c r="O127" s="4"/>
    </row>
    <row r="128" spans="1:15">
      <c r="A128" s="33" t="s">
        <v>306</v>
      </c>
      <c r="B128" s="2"/>
      <c r="C128" s="7"/>
      <c r="D128" s="7"/>
      <c r="E128" s="173"/>
      <c r="F128" s="222" t="str">
        <f>IF(Tabela134[[#This Row],[Podmiot ponoszący wydatki]]="","",VLOOKUP(Tabela134[[#This Row],[Podmiot ponoszący wydatki]],$G$2:$I$8,3,0))</f>
        <v/>
      </c>
      <c r="G128" s="8" t="str">
        <f>IF(Tabela134[[#This Row],[Podmiot ponoszący wydatki]]="","",VLOOKUP(Tabela134[[#This Row],[Podmiot ponoszący wydatki]],$G$2:$J$8,4,0))</f>
        <v/>
      </c>
      <c r="H128" s="8" t="str">
        <f>IF(Tabela134[[#This Row],[Podmiot ponoszący wydatki]]="","",VLOOKUP(Tabela134[[#This Row],[Podmiot ponoszący wydatki]],$G$2:$K$8,5,0))</f>
        <v/>
      </c>
      <c r="I128" s="6"/>
      <c r="J128" s="6"/>
      <c r="K128" s="3" t="str">
        <f>IF(Tabela134[[#This Row],[Poziom dofinansowania]]="","",ROUND(Tabela134[[#This Row],[Wydatki kwalifikowalne]]*Tabela134[[#This Row],[Poziom dofinansowania]],2))</f>
        <v/>
      </c>
      <c r="L128" s="4"/>
      <c r="M128" s="4"/>
      <c r="N128" s="5"/>
      <c r="O128" s="4"/>
    </row>
    <row r="129" spans="1:15">
      <c r="A129" s="33" t="s">
        <v>307</v>
      </c>
      <c r="B129" s="2"/>
      <c r="C129" s="7"/>
      <c r="D129" s="7"/>
      <c r="E129" s="173"/>
      <c r="F129" s="222" t="str">
        <f>IF(Tabela134[[#This Row],[Podmiot ponoszący wydatki]]="","",VLOOKUP(Tabela134[[#This Row],[Podmiot ponoszący wydatki]],$G$2:$I$8,3,0))</f>
        <v/>
      </c>
      <c r="G129" s="8" t="str">
        <f>IF(Tabela134[[#This Row],[Podmiot ponoszący wydatki]]="","",VLOOKUP(Tabela134[[#This Row],[Podmiot ponoszący wydatki]],$G$2:$J$8,4,0))</f>
        <v/>
      </c>
      <c r="H129" s="8" t="str">
        <f>IF(Tabela134[[#This Row],[Podmiot ponoszący wydatki]]="","",VLOOKUP(Tabela134[[#This Row],[Podmiot ponoszący wydatki]],$G$2:$K$8,5,0))</f>
        <v/>
      </c>
      <c r="I129" s="6"/>
      <c r="J129" s="6"/>
      <c r="K129" s="3" t="str">
        <f>IF(Tabela134[[#This Row],[Poziom dofinansowania]]="","",ROUND(Tabela134[[#This Row],[Wydatki kwalifikowalne]]*Tabela134[[#This Row],[Poziom dofinansowania]],2))</f>
        <v/>
      </c>
      <c r="L129" s="4"/>
      <c r="M129" s="4"/>
      <c r="N129" s="5"/>
      <c r="O129" s="4"/>
    </row>
    <row r="130" spans="1:15">
      <c r="A130" s="33" t="s">
        <v>308</v>
      </c>
      <c r="B130" s="2"/>
      <c r="C130" s="7"/>
      <c r="D130" s="7"/>
      <c r="E130" s="173"/>
      <c r="F130" s="222" t="str">
        <f>IF(Tabela134[[#This Row],[Podmiot ponoszący wydatki]]="","",VLOOKUP(Tabela134[[#This Row],[Podmiot ponoszący wydatki]],$G$2:$I$8,3,0))</f>
        <v/>
      </c>
      <c r="G130" s="8" t="str">
        <f>IF(Tabela134[[#This Row],[Podmiot ponoszący wydatki]]="","",VLOOKUP(Tabela134[[#This Row],[Podmiot ponoszący wydatki]],$G$2:$J$8,4,0))</f>
        <v/>
      </c>
      <c r="H130" s="8" t="str">
        <f>IF(Tabela134[[#This Row],[Podmiot ponoszący wydatki]]="","",VLOOKUP(Tabela134[[#This Row],[Podmiot ponoszący wydatki]],$G$2:$K$8,5,0))</f>
        <v/>
      </c>
      <c r="I130" s="6"/>
      <c r="J130" s="6"/>
      <c r="K130" s="3" t="str">
        <f>IF(Tabela134[[#This Row],[Poziom dofinansowania]]="","",ROUND(Tabela134[[#This Row],[Wydatki kwalifikowalne]]*Tabela134[[#This Row],[Poziom dofinansowania]],2))</f>
        <v/>
      </c>
      <c r="L130" s="4"/>
      <c r="M130" s="4"/>
      <c r="N130" s="5"/>
      <c r="O130" s="4"/>
    </row>
  </sheetData>
  <sheetProtection algorithmName="SHA-512" hashValue="fN4DIzGe9/2wlxgXbyhTaCA96E5Z0zwjeGCIj3fadmav+1gdR6cpn4u2HPBydr6Tml8FKe+nEgdlTJNvAgfKQQ==" saltValue="WtJL2X0ilXsyIeYHEDRU9A==" spinCount="100000" sheet="1" formatCells="0" formatColumns="0" formatRows="0" sort="0"/>
  <autoFilter ref="O29" xr:uid="{26966C42-351D-8649-BFB2-9F09E82D4491}"/>
  <phoneticPr fontId="3" type="noConversion"/>
  <dataValidations count="3">
    <dataValidation type="list" allowBlank="1" showInputMessage="1" showErrorMessage="1" sqref="C31:C130" xr:uid="{89D82640-7ED1-7F40-9127-9F2A5EF2D275}">
      <formula1>$B$2:$B$6</formula1>
    </dataValidation>
    <dataValidation type="list" allowBlank="1" showInputMessage="1" showErrorMessage="1" sqref="E31:E130" xr:uid="{571BD3A6-098D-1E47-A054-7592A4891FF2}">
      <formula1>$G$2:$G$8</formula1>
    </dataValidation>
    <dataValidation type="list" allowBlank="1" showInputMessage="1" showErrorMessage="1" sqref="D31:D130" xr:uid="{852700CF-E596-4F50-A256-7A32D6F7D96A}">
      <formula1>$B$14:$B$22</formula1>
    </dataValidation>
  </dataValidations>
  <pageMargins left="0.23622047244094491" right="0.23622047244094491" top="0.31496062992125984" bottom="0.31496062992125984" header="0.31496062992125984" footer="0.31496062992125984"/>
  <pageSetup paperSize="9" scale="30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02A2-C26A-1E4B-9F28-6F3A034BCC09}">
  <sheetPr>
    <pageSetUpPr fitToPage="1"/>
  </sheetPr>
  <dimension ref="A1:K25"/>
  <sheetViews>
    <sheetView showGridLines="0" topLeftCell="A13" zoomScaleNormal="100" workbookViewId="0">
      <selection activeCell="I20" sqref="I20:I25"/>
    </sheetView>
  </sheetViews>
  <sheetFormatPr defaultColWidth="10.69921875" defaultRowHeight="15.6"/>
  <cols>
    <col min="1" max="1" width="5.19921875" style="9" customWidth="1"/>
    <col min="2" max="2" width="17.69921875" style="9" customWidth="1"/>
    <col min="3" max="4" width="19.69921875" style="13" customWidth="1"/>
    <col min="5" max="5" width="21.19921875" style="13" customWidth="1"/>
    <col min="6" max="7" width="19.69921875" style="13" customWidth="1"/>
    <col min="8" max="10" width="20.69921875" style="9" customWidth="1"/>
    <col min="11" max="11" width="54.5" style="9" customWidth="1"/>
    <col min="12" max="16384" width="10.69921875" style="9"/>
  </cols>
  <sheetData>
    <row r="1" spans="1:11" s="38" customFormat="1" ht="31.2" hidden="1" customHeight="1">
      <c r="B1" s="38" t="s">
        <v>46</v>
      </c>
      <c r="C1" s="217" t="s">
        <v>155</v>
      </c>
      <c r="D1" s="41" t="s">
        <v>156</v>
      </c>
      <c r="E1" s="41" t="s">
        <v>157</v>
      </c>
      <c r="F1" s="38" t="s">
        <v>108</v>
      </c>
      <c r="G1" s="212" t="s">
        <v>110</v>
      </c>
      <c r="H1" s="106" t="s">
        <v>142</v>
      </c>
      <c r="I1" s="38" t="s">
        <v>182</v>
      </c>
      <c r="J1" s="213" t="s">
        <v>48</v>
      </c>
      <c r="K1" s="214"/>
    </row>
    <row r="2" spans="1:11" ht="16.95" hidden="1" customHeight="1">
      <c r="A2" s="9">
        <v>1</v>
      </c>
      <c r="B2" s="11" t="s">
        <v>30</v>
      </c>
      <c r="C2" s="13">
        <f>SUMIFS($H$20:$H$25,$C$20:$C$25,B2)</f>
        <v>0</v>
      </c>
      <c r="D2" s="13">
        <f>SUMIFS($I$20:$I$25,$C$20:$C$25,B2)</f>
        <v>0</v>
      </c>
      <c r="E2" s="13">
        <f>SUMIFS($J$20:$J$25,$C$20:$C$25,B2)</f>
        <v>0</v>
      </c>
      <c r="F2" s="9" t="str">
        <f>IF('Dane Wnioskodawcy'!E32="","",'Dane Wnioskodawcy'!D32)</f>
        <v/>
      </c>
      <c r="G2" s="32" t="str">
        <f>IF('Dane Wnioskodawcy'!E10="","",'Dane Wnioskodawcy'!E10)</f>
        <v/>
      </c>
      <c r="H2" s="9" t="str">
        <f>IF('Dane Wnioskodawcy'!K10="","",'Dane Wnioskodawcy'!K10)</f>
        <v/>
      </c>
      <c r="I2" s="223" t="str">
        <f>IF('Dane Wnioskodawcy'!G42="","",IF(H2=$B$12,$B$11,$B$10))</f>
        <v>Pomoc de minimis</v>
      </c>
      <c r="J2" s="174">
        <f>IF(H2=$B$12,'Dane Wnioskodawcy'!L42,'Dane Wnioskodawcy'!K42)</f>
        <v>0</v>
      </c>
      <c r="K2" s="32"/>
    </row>
    <row r="3" spans="1:11" ht="16.95" hidden="1" customHeight="1">
      <c r="B3" s="11"/>
      <c r="F3" s="9" t="str">
        <f>IF('Dane Wnioskodawcy'!E33="","",'Dane Wnioskodawcy'!D33)</f>
        <v/>
      </c>
      <c r="G3" s="32" t="str">
        <f>IF('Dane Wnioskodawcy'!E11="","",'Dane Wnioskodawcy'!E11)</f>
        <v/>
      </c>
      <c r="H3" s="9" t="str">
        <f>IF('Dane Wnioskodawcy'!K11="","",'Dane Wnioskodawcy'!K11)</f>
        <v/>
      </c>
      <c r="I3" s="223" t="str">
        <f>IF('Dane Wnioskodawcy'!G43="","",IF(H3=$B$12,$B$11,$B$10))</f>
        <v/>
      </c>
      <c r="J3" s="174">
        <f>IF(H3=$B$12,'Dane Wnioskodawcy'!L43,'Dane Wnioskodawcy'!K43)</f>
        <v>0</v>
      </c>
      <c r="K3" s="34"/>
    </row>
    <row r="4" spans="1:11" ht="16.95" hidden="1" customHeight="1">
      <c r="B4" s="11"/>
      <c r="F4" s="9" t="str">
        <f>IF('Dane Wnioskodawcy'!E34="","",'Dane Wnioskodawcy'!D34)</f>
        <v/>
      </c>
      <c r="G4" s="32" t="str">
        <f>IF('Dane Wnioskodawcy'!E12="","",'Dane Wnioskodawcy'!E12)</f>
        <v/>
      </c>
      <c r="H4" s="9" t="str">
        <f>IF('Dane Wnioskodawcy'!K12="","",'Dane Wnioskodawcy'!K12)</f>
        <v/>
      </c>
      <c r="I4" s="223" t="str">
        <f>IF('Dane Wnioskodawcy'!G44="","",IF(H4=$B$12,$B$11,$B$10))</f>
        <v/>
      </c>
      <c r="J4" s="174">
        <f>IF(H4=$B$12,'Dane Wnioskodawcy'!L44,'Dane Wnioskodawcy'!K44)</f>
        <v>0</v>
      </c>
      <c r="K4" s="34"/>
    </row>
    <row r="5" spans="1:11" ht="16.95" hidden="1" customHeight="1">
      <c r="B5" s="11"/>
      <c r="F5" s="9" t="str">
        <f>IF('Dane Wnioskodawcy'!E35="","",'Dane Wnioskodawcy'!D35)</f>
        <v/>
      </c>
      <c r="G5" s="32" t="str">
        <f>IF('Dane Wnioskodawcy'!E13="","",'Dane Wnioskodawcy'!E13)</f>
        <v/>
      </c>
      <c r="H5" s="9" t="str">
        <f>IF('Dane Wnioskodawcy'!K13="","",'Dane Wnioskodawcy'!K13)</f>
        <v/>
      </c>
      <c r="I5" s="223" t="str">
        <f>IF('Dane Wnioskodawcy'!G45="","",IF(H5=$B$12,$B$11,$B$10))</f>
        <v/>
      </c>
      <c r="J5" s="174">
        <f>IF(H5=$B$12,'Dane Wnioskodawcy'!L45,'Dane Wnioskodawcy'!K45)</f>
        <v>0</v>
      </c>
      <c r="K5" s="44"/>
    </row>
    <row r="6" spans="1:11" ht="16.95" hidden="1" customHeight="1">
      <c r="B6" s="11"/>
      <c r="F6" s="9" t="str">
        <f>IF('Dane Wnioskodawcy'!E36="","",'Dane Wnioskodawcy'!D36)</f>
        <v/>
      </c>
      <c r="G6" s="32" t="str">
        <f>IF('Dane Wnioskodawcy'!E14="","",'Dane Wnioskodawcy'!E14)</f>
        <v/>
      </c>
      <c r="H6" s="9" t="str">
        <f>IF('Dane Wnioskodawcy'!K14="","",'Dane Wnioskodawcy'!K14)</f>
        <v/>
      </c>
      <c r="I6" s="223" t="str">
        <f>IF('Dane Wnioskodawcy'!G46="","",IF(H6=$B$12,$B$11,$B$10))</f>
        <v/>
      </c>
      <c r="J6" s="174">
        <f>IF(H6=$B$12,'Dane Wnioskodawcy'!L46,'Dane Wnioskodawcy'!K46)</f>
        <v>0</v>
      </c>
      <c r="K6" s="211"/>
    </row>
    <row r="7" spans="1:11" ht="16.95" hidden="1" customHeight="1">
      <c r="B7" s="11"/>
      <c r="C7" s="216">
        <f>SUM(C2:C6)</f>
        <v>0</v>
      </c>
      <c r="D7" s="216">
        <f>SUM(D2:D6)</f>
        <v>0</v>
      </c>
      <c r="E7" s="216">
        <f>SUM(E2:E6)</f>
        <v>0</v>
      </c>
      <c r="F7" s="9" t="str">
        <f>IF('Dane Wnioskodawcy'!E37="","",'Dane Wnioskodawcy'!D37)</f>
        <v/>
      </c>
      <c r="G7" s="32" t="str">
        <f>IF('Dane Wnioskodawcy'!E15="","",'Dane Wnioskodawcy'!E15)</f>
        <v/>
      </c>
      <c r="H7" s="9" t="str">
        <f>IF('Dane Wnioskodawcy'!K15="","",'Dane Wnioskodawcy'!K15)</f>
        <v/>
      </c>
      <c r="I7" s="223" t="str">
        <f>IF('Dane Wnioskodawcy'!G47="","",IF(H7=$B$12,$B$11,$B$10))</f>
        <v/>
      </c>
      <c r="J7" s="174">
        <f>IF(H7=$B$12,'Dane Wnioskodawcy'!L47,'Dane Wnioskodawcy'!K47)</f>
        <v>0</v>
      </c>
      <c r="K7" s="211"/>
    </row>
    <row r="8" spans="1:11" ht="16.95" hidden="1" customHeight="1">
      <c r="B8" s="11"/>
      <c r="C8" s="36" t="b">
        <f>C7=H19</f>
        <v>1</v>
      </c>
      <c r="D8" s="36" t="b">
        <f>D7=I19</f>
        <v>1</v>
      </c>
      <c r="E8" s="36" t="b">
        <f>E7=J19</f>
        <v>1</v>
      </c>
      <c r="H8" s="12"/>
      <c r="I8" s="32"/>
      <c r="J8" s="32"/>
      <c r="K8" s="211"/>
    </row>
    <row r="9" spans="1:11" ht="16.95" hidden="1" customHeight="1">
      <c r="B9" s="11" t="s">
        <v>26</v>
      </c>
      <c r="H9" s="12"/>
      <c r="J9" s="11"/>
      <c r="K9" s="14"/>
    </row>
    <row r="10" spans="1:11" ht="16.95" hidden="1" customHeight="1">
      <c r="B10" s="11" t="s">
        <v>27</v>
      </c>
      <c r="H10" s="11"/>
    </row>
    <row r="11" spans="1:11" ht="16.95" hidden="1" customHeight="1">
      <c r="B11" s="11" t="s">
        <v>121</v>
      </c>
      <c r="C11" s="12"/>
      <c r="D11" s="12"/>
      <c r="E11" s="12"/>
      <c r="F11" s="12"/>
      <c r="G11" s="12"/>
      <c r="H11" s="11"/>
    </row>
    <row r="12" spans="1:11" ht="16.95" hidden="1" customHeight="1">
      <c r="B12" s="17" t="s">
        <v>89</v>
      </c>
      <c r="C12" s="17"/>
      <c r="D12" s="17"/>
      <c r="E12" s="17"/>
      <c r="F12" s="17"/>
      <c r="G12" s="17"/>
      <c r="H12" s="17"/>
      <c r="I12" s="17"/>
    </row>
    <row r="13" spans="1:11" ht="16.95" customHeight="1">
      <c r="H13" s="226" t="s">
        <v>191</v>
      </c>
      <c r="I13" s="227">
        <f>'Dane Wnioskodawcy'!H55</f>
        <v>0</v>
      </c>
    </row>
    <row r="14" spans="1:11" ht="16.95" customHeight="1">
      <c r="H14" s="226" t="s">
        <v>192</v>
      </c>
      <c r="I14" s="15">
        <f>I19</f>
        <v>0</v>
      </c>
    </row>
    <row r="15" spans="1:11" ht="16.95" customHeight="1">
      <c r="H15" s="226" t="s">
        <v>193</v>
      </c>
      <c r="I15" s="210" t="e">
        <f>ROUND(I14/I13,4)</f>
        <v>#DIV/0!</v>
      </c>
    </row>
    <row r="16" spans="1:11" ht="39" customHeight="1">
      <c r="A16" s="18" t="s">
        <v>30</v>
      </c>
      <c r="C16" s="212">
        <f>'Dane Wnioskodawcy'!F49</f>
        <v>0</v>
      </c>
    </row>
    <row r="17" spans="1:11">
      <c r="H17" s="35"/>
      <c r="I17" s="35"/>
      <c r="J17" s="35"/>
      <c r="K17" s="19"/>
    </row>
    <row r="18" spans="1:11" s="26" customFormat="1" ht="46.2" customHeight="1">
      <c r="A18" s="20" t="s">
        <v>45</v>
      </c>
      <c r="B18" s="21" t="s">
        <v>7</v>
      </c>
      <c r="C18" s="22" t="s">
        <v>47</v>
      </c>
      <c r="D18" s="22" t="s">
        <v>109</v>
      </c>
      <c r="E18" s="22" t="s">
        <v>142</v>
      </c>
      <c r="F18" s="22" t="s">
        <v>182</v>
      </c>
      <c r="G18" s="22" t="s">
        <v>48</v>
      </c>
      <c r="H18" s="23" t="s">
        <v>17</v>
      </c>
      <c r="I18" s="51" t="s">
        <v>107</v>
      </c>
      <c r="J18" s="23" t="s">
        <v>6</v>
      </c>
      <c r="K18" s="21" t="s">
        <v>311</v>
      </c>
    </row>
    <row r="19" spans="1:11" s="32" customFormat="1">
      <c r="A19" s="27"/>
      <c r="B19" s="28"/>
      <c r="C19" s="29"/>
      <c r="D19" s="53"/>
      <c r="E19" s="53" t="str">
        <f>IF(Tabela1346[[#This Row],[Podmiot ponoszący wydatki]]="","",VLOOKUP(Tabela1346[[#This Row],[Podmiot ponoszący wydatki]],$G$2:$I$7,2,0))</f>
        <v/>
      </c>
      <c r="F19" s="53" t="str">
        <f>IF(Tabela1346[[#This Row],[Podmiot ponoszący wydatki]]="","",VLOOKUP(Tabela1346[[#This Row],[Podmiot ponoszący wydatki]],$G$2:$I$7,2,0))</f>
        <v/>
      </c>
      <c r="G19" s="53"/>
      <c r="H19" s="1">
        <f>SUM(H20:H29)</f>
        <v>0</v>
      </c>
      <c r="I19" s="1">
        <f>SUM(I20:I29)</f>
        <v>0</v>
      </c>
      <c r="J19" s="1">
        <f>SUM(J20:J29)</f>
        <v>0</v>
      </c>
      <c r="K19" s="28"/>
    </row>
    <row r="20" spans="1:11">
      <c r="A20" s="33" t="s">
        <v>56</v>
      </c>
      <c r="B20" s="252" t="str">
        <f>IF(Tabela1346[[#This Row],[Podmiot ponoszący wydatki]]="","",$B$2)</f>
        <v/>
      </c>
      <c r="C20" s="228" t="str">
        <f>IF(Tabela1346[[#This Row],[Podmiot ponoszący wydatki]]="","",$B$2)</f>
        <v/>
      </c>
      <c r="D20" s="173"/>
      <c r="E20" s="222" t="str">
        <f>IF(Tabela1346[[#This Row],[Podmiot ponoszący wydatki]]="","",VLOOKUP(Tabela1346[[#This Row],[Podmiot ponoszący wydatki]],$F$2:$H$7,3,0))</f>
        <v/>
      </c>
      <c r="F20" s="294" t="str">
        <f>IF(Tabela1346[[#This Row],[Podmiot ponoszący wydatki]]="","",VLOOKUP(Tabela1346[[#This Row],[Podmiot ponoszący wydatki]],$F$2:$I$7,4,0))</f>
        <v/>
      </c>
      <c r="G20" s="8" t="str">
        <f>IF(Tabela1346[[#This Row],[Podmiot ponoszący wydatki]]="","",VLOOKUP(Tabela1346[[#This Row],[Podmiot ponoszący wydatki]],$F$2:$J$7,5,0))</f>
        <v/>
      </c>
      <c r="H20" s="6"/>
      <c r="I20" s="6"/>
      <c r="J20" s="3" t="str">
        <f>IF(Tabela1346[[#This Row],[Poziom dofinansowania]]="","",ROUND(Tabela1346[[#This Row],[Wydatki kwalifikowalne]]*Tabela1346[[#This Row],[Poziom dofinansowania]],2))</f>
        <v/>
      </c>
      <c r="K20" s="4"/>
    </row>
    <row r="21" spans="1:11">
      <c r="A21" s="33" t="s">
        <v>57</v>
      </c>
      <c r="B21" s="252" t="str">
        <f>IF(Tabela1346[[#This Row],[Podmiot ponoszący wydatki]]="","",$B$2)</f>
        <v/>
      </c>
      <c r="C21" s="228" t="str">
        <f>IF(Tabela1346[[#This Row],[Podmiot ponoszący wydatki]]="","",$B$2)</f>
        <v/>
      </c>
      <c r="D21" s="173"/>
      <c r="E21" s="222" t="str">
        <f>IF(Tabela1346[[#This Row],[Podmiot ponoszący wydatki]]="","",VLOOKUP(Tabela1346[[#This Row],[Podmiot ponoszący wydatki]],$F$2:$H$7,3,0))</f>
        <v/>
      </c>
      <c r="F21" s="294" t="str">
        <f>IF(Tabela1346[[#This Row],[Podmiot ponoszący wydatki]]="","",VLOOKUP(Tabela1346[[#This Row],[Podmiot ponoszący wydatki]],$F$2:$I$7,4,0))</f>
        <v/>
      </c>
      <c r="G21" s="8" t="str">
        <f>IF(Tabela1346[[#This Row],[Podmiot ponoszący wydatki]]="","",VLOOKUP(Tabela1346[[#This Row],[Podmiot ponoszący wydatki]],$F$2:$J$7,5,0))</f>
        <v/>
      </c>
      <c r="H21" s="6"/>
      <c r="I21" s="6"/>
      <c r="J21" s="3" t="str">
        <f>IF(Tabela1346[[#This Row],[Poziom dofinansowania]]="","",ROUND(Tabela1346[[#This Row],[Wydatki kwalifikowalne]]*Tabela1346[[#This Row],[Poziom dofinansowania]],2))</f>
        <v/>
      </c>
      <c r="K21" s="4"/>
    </row>
    <row r="22" spans="1:11">
      <c r="A22" s="33" t="s">
        <v>58</v>
      </c>
      <c r="B22" s="252" t="str">
        <f>IF(Tabela1346[[#This Row],[Podmiot ponoszący wydatki]]="","",$B$2)</f>
        <v/>
      </c>
      <c r="C22" s="228" t="str">
        <f>IF(Tabela1346[[#This Row],[Podmiot ponoszący wydatki]]="","",$B$2)</f>
        <v/>
      </c>
      <c r="D22" s="173"/>
      <c r="E22" s="222" t="str">
        <f>IF(Tabela1346[[#This Row],[Podmiot ponoszący wydatki]]="","",VLOOKUP(Tabela1346[[#This Row],[Podmiot ponoszący wydatki]],$F$2:$H$7,3,0))</f>
        <v/>
      </c>
      <c r="F22" s="294" t="str">
        <f>IF(Tabela1346[[#This Row],[Podmiot ponoszący wydatki]]="","",VLOOKUP(Tabela1346[[#This Row],[Podmiot ponoszący wydatki]],$F$2:$I$7,4,0))</f>
        <v/>
      </c>
      <c r="G22" s="8" t="str">
        <f>IF(Tabela1346[[#This Row],[Podmiot ponoszący wydatki]]="","",VLOOKUP(Tabela1346[[#This Row],[Podmiot ponoszący wydatki]],$F$2:$J$7,5,0))</f>
        <v/>
      </c>
      <c r="H22" s="6"/>
      <c r="I22" s="6"/>
      <c r="J22" s="3" t="str">
        <f>IF(Tabela1346[[#This Row],[Poziom dofinansowania]]="","",ROUND(Tabela1346[[#This Row],[Wydatki kwalifikowalne]]*Tabela1346[[#This Row],[Poziom dofinansowania]],2))</f>
        <v/>
      </c>
      <c r="K22" s="4"/>
    </row>
    <row r="23" spans="1:11">
      <c r="A23" s="33" t="s">
        <v>59</v>
      </c>
      <c r="B23" s="252" t="str">
        <f>IF(Tabela1346[[#This Row],[Podmiot ponoszący wydatki]]="","",$B$2)</f>
        <v/>
      </c>
      <c r="C23" s="228" t="str">
        <f>IF(Tabela1346[[#This Row],[Podmiot ponoszący wydatki]]="","",$B$2)</f>
        <v/>
      </c>
      <c r="D23" s="173"/>
      <c r="E23" s="222" t="str">
        <f>IF(Tabela1346[[#This Row],[Podmiot ponoszący wydatki]]="","",VLOOKUP(Tabela1346[[#This Row],[Podmiot ponoszący wydatki]],$F$2:$H$7,3,0))</f>
        <v/>
      </c>
      <c r="F23" s="294" t="str">
        <f>IF(Tabela1346[[#This Row],[Podmiot ponoszący wydatki]]="","",VLOOKUP(Tabela1346[[#This Row],[Podmiot ponoszący wydatki]],$F$2:$I$7,4,0))</f>
        <v/>
      </c>
      <c r="G23" s="8" t="str">
        <f>IF(Tabela1346[[#This Row],[Podmiot ponoszący wydatki]]="","",VLOOKUP(Tabela1346[[#This Row],[Podmiot ponoszący wydatki]],$F$2:$J$7,5,0))</f>
        <v/>
      </c>
      <c r="H23" s="6"/>
      <c r="I23" s="6"/>
      <c r="J23" s="3" t="str">
        <f>IF(Tabela1346[[#This Row],[Poziom dofinansowania]]="","",ROUND(Tabela1346[[#This Row],[Wydatki kwalifikowalne]]*Tabela1346[[#This Row],[Poziom dofinansowania]],2))</f>
        <v/>
      </c>
      <c r="K23" s="4"/>
    </row>
    <row r="24" spans="1:11">
      <c r="A24" s="33" t="s">
        <v>60</v>
      </c>
      <c r="B24" s="252" t="str">
        <f>IF(Tabela1346[[#This Row],[Podmiot ponoszący wydatki]]="","",$B$2)</f>
        <v/>
      </c>
      <c r="C24" s="228" t="str">
        <f>IF(Tabela1346[[#This Row],[Podmiot ponoszący wydatki]]="","",$B$2)</f>
        <v/>
      </c>
      <c r="D24" s="173"/>
      <c r="E24" s="222" t="str">
        <f>IF(Tabela1346[[#This Row],[Podmiot ponoszący wydatki]]="","",VLOOKUP(Tabela1346[[#This Row],[Podmiot ponoszący wydatki]],$F$2:$H$7,3,0))</f>
        <v/>
      </c>
      <c r="F24" s="294" t="str">
        <f>IF(Tabela1346[[#This Row],[Podmiot ponoszący wydatki]]="","",VLOOKUP(Tabela1346[[#This Row],[Podmiot ponoszący wydatki]],$F$2:$I$7,4,0))</f>
        <v/>
      </c>
      <c r="G24" s="8" t="str">
        <f>IF(Tabela1346[[#This Row],[Podmiot ponoszący wydatki]]="","",VLOOKUP(Tabela1346[[#This Row],[Podmiot ponoszący wydatki]],$F$2:$J$7,5,0))</f>
        <v/>
      </c>
      <c r="H24" s="6"/>
      <c r="I24" s="6"/>
      <c r="J24" s="3" t="str">
        <f>IF(Tabela1346[[#This Row],[Poziom dofinansowania]]="","",ROUND(Tabela1346[[#This Row],[Wydatki kwalifikowalne]]*Tabela1346[[#This Row],[Poziom dofinansowania]],2))</f>
        <v/>
      </c>
      <c r="K24" s="4"/>
    </row>
    <row r="25" spans="1:11">
      <c r="A25" s="33" t="s">
        <v>61</v>
      </c>
      <c r="B25" s="252" t="str">
        <f>IF(Tabela1346[[#This Row],[Podmiot ponoszący wydatki]]="","",$B$2)</f>
        <v/>
      </c>
      <c r="C25" s="228" t="str">
        <f>IF(Tabela1346[[#This Row],[Podmiot ponoszący wydatki]]="","",$B$2)</f>
        <v/>
      </c>
      <c r="D25" s="173"/>
      <c r="E25" s="222" t="str">
        <f>IF(Tabela1346[[#This Row],[Podmiot ponoszący wydatki]]="","",VLOOKUP(Tabela1346[[#This Row],[Podmiot ponoszący wydatki]],$F$2:$H$7,3,0))</f>
        <v/>
      </c>
      <c r="F25" s="294" t="str">
        <f>IF(Tabela1346[[#This Row],[Podmiot ponoszący wydatki]]="","",VLOOKUP(Tabela1346[[#This Row],[Podmiot ponoszący wydatki]],$F$2:$I$7,4,0))</f>
        <v/>
      </c>
      <c r="G25" s="8" t="str">
        <f>IF(Tabela1346[[#This Row],[Podmiot ponoszący wydatki]]="","",VLOOKUP(Tabela1346[[#This Row],[Podmiot ponoszący wydatki]],$F$2:$J$7,5,0))</f>
        <v/>
      </c>
      <c r="H25" s="6"/>
      <c r="I25" s="6"/>
      <c r="J25" s="3" t="str">
        <f>IF(Tabela1346[[#This Row],[Poziom dofinansowania]]="","",ROUND(Tabela1346[[#This Row],[Wydatki kwalifikowalne]]*Tabela1346[[#This Row],[Poziom dofinansowania]],2))</f>
        <v/>
      </c>
      <c r="K25" s="4"/>
    </row>
  </sheetData>
  <sheetProtection algorithmName="SHA-512" hashValue="FSjIsq0+AkAE75V3rB4opgVArBDmt6OPJAJt1jXOyayKzquXWjq0jJ7PADLoiAvck9FUyA+looWgVQ/l2Iy+HQ==" saltValue="VRVYzzZ5Oq3ZxMxiJbsGwQ==" spinCount="100000" sheet="1" formatCells="0" formatColumns="0" formatRows="0" sort="0"/>
  <conditionalFormatting sqref="I15">
    <cfRule type="cellIs" dxfId="1" priority="1" stopIfTrue="1" operator="lessThanOrEqual">
      <formula>$C$16</formula>
    </cfRule>
    <cfRule type="cellIs" dxfId="0" priority="2" operator="greaterThan">
      <formula>$C$16</formula>
    </cfRule>
  </conditionalFormatting>
  <dataValidations count="1">
    <dataValidation type="list" allowBlank="1" showInputMessage="1" showErrorMessage="1" sqref="D20:D25" xr:uid="{B263FBEC-A2A8-4F4D-AA25-A68A9C3668F4}">
      <formula1>$F$2:$F$7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Dane Wnioskodawcy</vt:lpstr>
      <vt:lpstr>Podział projektu na partnerów</vt:lpstr>
      <vt:lpstr>Wyliczenia</vt:lpstr>
      <vt:lpstr>Badania przemysłowe</vt:lpstr>
      <vt:lpstr>Prace rozwojowe</vt:lpstr>
      <vt:lpstr>Infrastruktura B+R</vt:lpstr>
      <vt:lpstr>Działania uzupełniające</vt:lpstr>
      <vt:lpstr>Koszty pośrednie</vt:lpstr>
      <vt:lpstr>'Dane Wnioskodawcy'!_ftn1</vt:lpstr>
      <vt:lpstr>'Dane Wnioskodawcy'!_ftnref1</vt:lpstr>
      <vt:lpstr>'Dane Wnioskodawcy'!Obszar_wydruku</vt:lpstr>
      <vt:lpstr>'Działania uzupełniające'!Obszar_wydruku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Magdalena Brożyna</cp:lastModifiedBy>
  <cp:lastPrinted>2024-01-22T10:47:48Z</cp:lastPrinted>
  <dcterms:created xsi:type="dcterms:W3CDTF">2023-04-20T12:41:21Z</dcterms:created>
  <dcterms:modified xsi:type="dcterms:W3CDTF">2024-04-05T12:58:20Z</dcterms:modified>
</cp:coreProperties>
</file>