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likan\DFE\AA FEnIKS 2021-2027\Regulamin konkursu\załączniki do RK\Załącznik 8 Określenie maksymalnej kwoty dofinansownaia - pomoc publiczna\"/>
    </mc:Choice>
  </mc:AlternateContent>
  <xr:revisionPtr revIDLastSave="0" documentId="13_ncr:1_{361E9B00-DCB4-4B45-A2F7-D70690BBC125}" xr6:coauthVersionLast="36" xr6:coauthVersionMax="36" xr10:uidLastSave="{00000000-0000-0000-0000-000000000000}"/>
  <bookViews>
    <workbookView xWindow="0" yWindow="0" windowWidth="25200" windowHeight="12480" xr2:uid="{00000000-000D-0000-FFFF-FFFF00000000}"/>
  </bookViews>
  <sheets>
    <sheet name="Metodyka - pomoc operacyjna" sheetId="1" r:id="rId1"/>
  </sheets>
  <calcPr calcId="191029"/>
</workbook>
</file>

<file path=xl/calcChain.xml><?xml version="1.0" encoding="utf-8"?>
<calcChain xmlns="http://schemas.openxmlformats.org/spreadsheetml/2006/main">
  <c r="J18" i="1" l="1"/>
  <c r="C8" i="1" l="1"/>
  <c r="C6" i="1"/>
  <c r="I13" i="1" s="1"/>
  <c r="H15" i="1" l="1"/>
  <c r="I15" i="1"/>
  <c r="I16" i="1" s="1"/>
  <c r="I14" i="1"/>
  <c r="C13" i="1"/>
  <c r="C14" i="1" s="1"/>
  <c r="D13" i="1"/>
  <c r="H13" i="1"/>
  <c r="G15" i="1"/>
  <c r="D15" i="1"/>
  <c r="E15" i="1"/>
  <c r="C15" i="1"/>
  <c r="F15" i="1"/>
  <c r="F13" i="1"/>
  <c r="F14" i="1" s="1"/>
  <c r="E13" i="1"/>
  <c r="E16" i="1" s="1"/>
  <c r="G13" i="1"/>
  <c r="F16" i="1" l="1"/>
  <c r="G16" i="1"/>
  <c r="G14" i="1"/>
  <c r="E14" i="1"/>
  <c r="H14" i="1"/>
  <c r="H16" i="1"/>
  <c r="D16" i="1"/>
  <c r="D14" i="1"/>
  <c r="C16" i="1"/>
  <c r="J16" i="1" s="1"/>
  <c r="J20" i="1" l="1"/>
</calcChain>
</file>

<file path=xl/sharedStrings.xml><?xml version="1.0" encoding="utf-8"?>
<sst xmlns="http://schemas.openxmlformats.org/spreadsheetml/2006/main" count="19" uniqueCount="19">
  <si>
    <t>wartość nominalna pomocy</t>
  </si>
  <si>
    <t>stopa rozsądnego zysku</t>
  </si>
  <si>
    <t>stopa dyskontowa</t>
  </si>
  <si>
    <t>współczynnik dyskontowania</t>
  </si>
  <si>
    <t>razem</t>
  </si>
  <si>
    <t>kolorem żółtym wyróżniono komórki zawierające dane wejściowe (wprowadzane przez beneficjenta)</t>
  </si>
  <si>
    <t>komórki niewyróżnione zawierają wyniki pośrednich etapów wyliczeń</t>
  </si>
  <si>
    <t>kolorem zielonym wyróżniono komórkę zawierającą ostateczny wynik wyliczeń tj. maksymalną kwotę pomocy wg. metody podstawowej</t>
  </si>
  <si>
    <t>maksymalna kwota pomocy dla projektu (po zdyskontowaniu)</t>
  </si>
  <si>
    <t>aktualna stopa swap*</t>
  </si>
  <si>
    <t xml:space="preserve"> * należy zastosować aktualną w dniu złożenia wniosku o dofinansowanie stopę swap dla okresu odpowiadającego okresowi realizacji projektu</t>
  </si>
  <si>
    <t xml:space="preserve"> ** należy zastosować stopę bazową aktualną w dniu złożenia wniosku o dofinansowanie</t>
  </si>
  <si>
    <t>aktualna stopa bazowa**</t>
  </si>
  <si>
    <t>Wyliczenie maksymalnej kwoty pomocy operacyjnej metodą podstawową</t>
  </si>
  <si>
    <r>
      <t>koszty kwalifikowane projektu</t>
    </r>
    <r>
      <rPr>
        <sz val="10"/>
        <color rgb="FFFF0000"/>
        <rFont val="Tahoma"/>
        <family val="2"/>
        <charset val="238"/>
      </rPr>
      <t xml:space="preserve"> (pomoc operacyjna)</t>
    </r>
  </si>
  <si>
    <r>
      <t xml:space="preserve">przychody projektu </t>
    </r>
    <r>
      <rPr>
        <sz val="10"/>
        <color rgb="FFFF0000"/>
        <rFont val="Tahoma"/>
        <family val="2"/>
        <charset val="238"/>
      </rPr>
      <t>(związne z pomocą operacyjną)</t>
    </r>
  </si>
  <si>
    <t>wartość nominalna rozsądnego zysku</t>
  </si>
  <si>
    <t>Maksymalna kwota dofinansowania - 79,71% kosztów kwalifikowalnych</t>
  </si>
  <si>
    <t>Dopuszczalna kwota pomocy z FEnIKS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</si>
</sst>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/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164" fontId="2" fillId="0" borderId="1" xfId="1" applyNumberFormat="1" applyFont="1" applyBorder="1" applyAlignment="1">
      <alignment vertical="center"/>
    </xf>
    <xf numFmtId="10" fontId="2" fillId="2" borderId="1" xfId="1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6"/>
  <sheetViews>
    <sheetView tabSelected="1" zoomScale="130" zoomScaleNormal="130" workbookViewId="0">
      <selection activeCell="I14" sqref="I14"/>
    </sheetView>
  </sheetViews>
  <sheetFormatPr defaultRowHeight="14.25"/>
  <cols>
    <col min="1" max="1" width="9" style="2"/>
    <col min="2" max="2" width="50.375" style="2" customWidth="1"/>
    <col min="3" max="3" width="9.5" style="3" bestFit="1" customWidth="1"/>
    <col min="4" max="5" width="9.875" style="3" bestFit="1" customWidth="1"/>
    <col min="6" max="9" width="9.875" style="3" customWidth="1"/>
    <col min="10" max="10" width="14.875" style="2" customWidth="1"/>
    <col min="11" max="11" width="10.375" style="1" bestFit="1" customWidth="1"/>
    <col min="12" max="12" width="9" style="1"/>
  </cols>
  <sheetData>
    <row r="2" spans="2:10">
      <c r="B2" s="4" t="s">
        <v>13</v>
      </c>
    </row>
    <row r="4" spans="2:10" ht="20.100000000000001" customHeight="1"/>
    <row r="5" spans="2:10" ht="20.100000000000001" customHeight="1">
      <c r="B5" s="6" t="s">
        <v>9</v>
      </c>
      <c r="C5" s="15">
        <v>7.17E-2</v>
      </c>
    </row>
    <row r="6" spans="2:10" ht="20.100000000000001" customHeight="1">
      <c r="B6" s="6" t="s">
        <v>1</v>
      </c>
      <c r="C6" s="14">
        <f>C5+1%</f>
        <v>8.1699999999999995E-2</v>
      </c>
    </row>
    <row r="7" spans="2:10" ht="20.100000000000001" customHeight="1">
      <c r="B7" s="6" t="s">
        <v>12</v>
      </c>
      <c r="C7" s="15">
        <v>7.6200000000000004E-2</v>
      </c>
    </row>
    <row r="8" spans="2:10" ht="20.100000000000001" customHeight="1">
      <c r="B8" s="6" t="s">
        <v>2</v>
      </c>
      <c r="C8" s="14">
        <f>C7+1%</f>
        <v>8.6199999999999999E-2</v>
      </c>
    </row>
    <row r="9" spans="2:10" ht="20.100000000000001" customHeight="1"/>
    <row r="10" spans="2:10" ht="20.100000000000001" customHeight="1">
      <c r="B10" s="6"/>
      <c r="C10" s="7">
        <v>2023</v>
      </c>
      <c r="D10" s="7">
        <v>2024</v>
      </c>
      <c r="E10" s="7">
        <v>2024</v>
      </c>
      <c r="F10" s="7">
        <v>2026</v>
      </c>
      <c r="G10" s="7">
        <v>2027</v>
      </c>
      <c r="H10" s="7">
        <v>2028</v>
      </c>
      <c r="I10" s="7">
        <v>2029</v>
      </c>
      <c r="J10" s="8" t="s">
        <v>4</v>
      </c>
    </row>
    <row r="11" spans="2:10" ht="20.100000000000001" customHeight="1">
      <c r="B11" s="6" t="s">
        <v>15</v>
      </c>
      <c r="C11" s="13">
        <v>0</v>
      </c>
      <c r="D11" s="13">
        <v>20000</v>
      </c>
      <c r="E11" s="13">
        <v>50000</v>
      </c>
      <c r="F11" s="13"/>
      <c r="G11" s="13"/>
      <c r="H11" s="13"/>
      <c r="I11" s="13"/>
      <c r="J11" s="16"/>
    </row>
    <row r="12" spans="2:10" ht="20.100000000000001" customHeight="1">
      <c r="B12" s="6" t="s">
        <v>14</v>
      </c>
      <c r="C12" s="13">
        <v>70000</v>
      </c>
      <c r="D12" s="13">
        <v>150000</v>
      </c>
      <c r="E12" s="13">
        <v>110000</v>
      </c>
      <c r="F12" s="13"/>
      <c r="G12" s="13"/>
      <c r="H12" s="13"/>
      <c r="I12" s="13"/>
      <c r="J12" s="17"/>
    </row>
    <row r="13" spans="2:10" ht="20.100000000000001" customHeight="1">
      <c r="B13" s="6" t="s">
        <v>0</v>
      </c>
      <c r="C13" s="9">
        <f>(C12/(1-$C$6))-C11</f>
        <v>76227.812261788087</v>
      </c>
      <c r="D13" s="9">
        <f>(D12/(1-$C$6))-D11</f>
        <v>143345.31198954591</v>
      </c>
      <c r="E13" s="9">
        <f t="shared" ref="E13:I13" si="0">(E12/(1-$C$6))-E11</f>
        <v>69786.562125666998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17"/>
    </row>
    <row r="14" spans="2:10" ht="20.100000000000001" customHeight="1">
      <c r="B14" s="6" t="s">
        <v>16</v>
      </c>
      <c r="C14" s="9">
        <f>C11+C13-C12</f>
        <v>6227.8122617880872</v>
      </c>
      <c r="D14" s="9">
        <f t="shared" ref="D14:I14" si="1">D11+D13-D12</f>
        <v>13345.311989545909</v>
      </c>
      <c r="E14" s="9">
        <f t="shared" si="1"/>
        <v>9786.5621256669983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17"/>
    </row>
    <row r="15" spans="2:10" ht="20.100000000000001" customHeight="1">
      <c r="B15" s="6" t="s">
        <v>3</v>
      </c>
      <c r="C15" s="10">
        <f t="shared" ref="C15:G15" si="2">1/(1+$C$8)^(C10-$C$10)</f>
        <v>1</v>
      </c>
      <c r="D15" s="10">
        <f t="shared" si="2"/>
        <v>0.92064076597311728</v>
      </c>
      <c r="E15" s="10">
        <f t="shared" si="2"/>
        <v>0.92064076597311728</v>
      </c>
      <c r="F15" s="10">
        <f t="shared" si="2"/>
        <v>0.78031616642567481</v>
      </c>
      <c r="G15" s="10">
        <f t="shared" si="2"/>
        <v>0.71839087315933969</v>
      </c>
      <c r="H15" s="10">
        <f>1/(1+$C$8)^(H10-$C$10)</f>
        <v>0.66137992373351095</v>
      </c>
      <c r="I15" s="10">
        <f>1/(1+$C$8)^(I10-$C$10)</f>
        <v>0.60889331958526138</v>
      </c>
      <c r="J15" s="18"/>
    </row>
    <row r="16" spans="2:10" ht="20.100000000000001" customHeight="1">
      <c r="B16" s="6" t="s">
        <v>8</v>
      </c>
      <c r="C16" s="9">
        <f t="shared" ref="C16:H16" si="3">C13*C15</f>
        <v>76227.812261788087</v>
      </c>
      <c r="D16" s="9">
        <f t="shared" si="3"/>
        <v>131969.53782871101</v>
      </c>
      <c r="E16" s="9">
        <f>E13*E15</f>
        <v>64248.354010004601</v>
      </c>
      <c r="F16" s="9">
        <f t="shared" si="3"/>
        <v>0</v>
      </c>
      <c r="G16" s="9">
        <f t="shared" si="3"/>
        <v>0</v>
      </c>
      <c r="H16" s="9">
        <f t="shared" si="3"/>
        <v>0</v>
      </c>
      <c r="I16" s="9">
        <f>I13*I15</f>
        <v>0</v>
      </c>
      <c r="J16" s="11">
        <f>SUM(C16:H16)</f>
        <v>272445.7041005037</v>
      </c>
    </row>
    <row r="17" spans="2:11" ht="20.100000000000001" customHeight="1"/>
    <row r="18" spans="2:11">
      <c r="B18" s="19" t="s">
        <v>17</v>
      </c>
      <c r="C18" s="20"/>
      <c r="D18" s="20"/>
      <c r="E18" s="20"/>
      <c r="F18" s="20"/>
      <c r="G18" s="20"/>
      <c r="H18" s="20"/>
      <c r="I18" s="21"/>
      <c r="J18" s="9">
        <f>0.7971*(C12+D12+E12+F12+G12+H12)</f>
        <v>263043</v>
      </c>
      <c r="K18" s="5"/>
    </row>
    <row r="20" spans="2:11">
      <c r="B20" s="19" t="s">
        <v>18</v>
      </c>
      <c r="C20" s="20"/>
      <c r="D20" s="20"/>
      <c r="E20" s="20"/>
      <c r="F20" s="20"/>
      <c r="G20" s="20"/>
      <c r="H20" s="20"/>
      <c r="I20" s="21"/>
      <c r="J20" s="12">
        <f>IF(J16&lt;J18,J16,J18)</f>
        <v>263043</v>
      </c>
    </row>
    <row r="22" spans="2:11">
      <c r="B22" s="2" t="s">
        <v>5</v>
      </c>
    </row>
    <row r="23" spans="2:11">
      <c r="B23" s="2" t="s">
        <v>6</v>
      </c>
    </row>
    <row r="24" spans="2:11">
      <c r="B24" s="2" t="s">
        <v>7</v>
      </c>
    </row>
    <row r="25" spans="2:11">
      <c r="B25" s="2" t="s">
        <v>10</v>
      </c>
    </row>
    <row r="26" spans="2:11">
      <c r="B26" s="2" t="s">
        <v>11</v>
      </c>
    </row>
  </sheetData>
  <mergeCells count="3">
    <mergeCell ref="J11:J15"/>
    <mergeCell ref="B18:I18"/>
    <mergeCell ref="B20:I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Metodyka - pomoc operacyjna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m_marek</dc:creator>
  <cp:lastModifiedBy>Mariusz Pulikowski</cp:lastModifiedBy>
  <cp:lastPrinted>2018-04-03T13:46:35Z</cp:lastPrinted>
  <dcterms:created xsi:type="dcterms:W3CDTF">2018-03-21T07:59:16Z</dcterms:created>
  <dcterms:modified xsi:type="dcterms:W3CDTF">2023-05-30T07:01:01Z</dcterms:modified>
</cp:coreProperties>
</file>