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Warka\users2$\mpulikowski\My Documents\"/>
    </mc:Choice>
  </mc:AlternateContent>
  <xr:revisionPtr revIDLastSave="0" documentId="13_ncr:1_{43829196-4CB8-4449-8CD6-2D26C930C738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Step I and Step II" sheetId="68" r:id="rId1"/>
    <sheet name="Clawback" sheetId="72" state="hidden" r:id="rId2"/>
  </sheets>
  <externalReferences>
    <externalReference r:id="rId3"/>
  </externalReferences>
  <definedNames>
    <definedName name="baseEcoBenefits" localSheetId="1">#REF!</definedName>
    <definedName name="baseEcoBenefits" localSheetId="0">#REF!</definedName>
    <definedName name="baseEcoBenefits">#REF!</definedName>
    <definedName name="baseEcoCostsA" localSheetId="1">#REF!</definedName>
    <definedName name="baseEcoCostsA" localSheetId="0">#REF!</definedName>
    <definedName name="baseEcoCostsA">#REF!</definedName>
    <definedName name="baseEcoCostsB" localSheetId="1">#REF!</definedName>
    <definedName name="baseEcoCostsB" localSheetId="0">#REF!</definedName>
    <definedName name="baseEcoCostsB">#REF!</definedName>
    <definedName name="baseENPV" localSheetId="1">#REF!</definedName>
    <definedName name="baseENPV" localSheetId="0">#REF!</definedName>
    <definedName name="baseENPV">#REF!</definedName>
    <definedName name="baseFNPVK" localSheetId="1">#REF!</definedName>
    <definedName name="baseFNPVK" localSheetId="0">#REF!</definedName>
    <definedName name="baseFNPVK">#REF!</definedName>
    <definedName name="baseInvestment" localSheetId="1">#REF!</definedName>
    <definedName name="baseInvestment" localSheetId="0">#REF!</definedName>
    <definedName name="baseInvestment">#REF!</definedName>
    <definedName name="baseOandM" localSheetId="1">#REF!</definedName>
    <definedName name="baseOandM" localSheetId="0">#REF!</definedName>
    <definedName name="baseOandM">#REF!</definedName>
    <definedName name="baseResidual" localSheetId="1">#REF!</definedName>
    <definedName name="baseResidual" localSheetId="0">#REF!</definedName>
    <definedName name="baseResidual">#REF!</definedName>
    <definedName name="baseRevenues" localSheetId="1">#REF!</definedName>
    <definedName name="baseRevenues" localSheetId="0">#REF!</definedName>
    <definedName name="baseRevenues">#REF!</definedName>
    <definedName name="baseTaxShieldDepreciation" localSheetId="1">#REF!</definedName>
    <definedName name="baseTaxShieldDepreciation" localSheetId="0">#REF!</definedName>
    <definedName name="baseTaxShieldDepreciation">#REF!</definedName>
    <definedName name="Benefit_ratio" localSheetId="1">#REF!</definedName>
    <definedName name="Benefit_ratio" localSheetId="0">#REF!</definedName>
    <definedName name="Benefit_ratio">#REF!</definedName>
    <definedName name="billion" localSheetId="1">#REF!</definedName>
    <definedName name="billion" localSheetId="0">#REF!</definedName>
    <definedName name="billion">#REF!</definedName>
    <definedName name="Currency" localSheetId="1">#REF!</definedName>
    <definedName name="Currency" localSheetId="0">#REF!</definedName>
    <definedName name="Currency">#REF!</definedName>
    <definedName name="endMacro" localSheetId="1">#REF!</definedName>
    <definedName name="endMacro" localSheetId="0">#REF!</definedName>
    <definedName name="endMacro">#REF!</definedName>
    <definedName name="lowerEcoBenefits" localSheetId="1">#REF!</definedName>
    <definedName name="lowerEcoBenefits" localSheetId="0">#REF!</definedName>
    <definedName name="lowerEcoBenefits">#REF!</definedName>
    <definedName name="lowerEcoCostsA" localSheetId="1">#REF!</definedName>
    <definedName name="lowerEcoCostsA" localSheetId="0">#REF!</definedName>
    <definedName name="lowerEcoCostsA">#REF!</definedName>
    <definedName name="lowerEcoCostsB" localSheetId="1">#REF!</definedName>
    <definedName name="lowerEcoCostsB" localSheetId="0">#REF!</definedName>
    <definedName name="lowerEcoCostsB">#REF!</definedName>
    <definedName name="lowerENPV" localSheetId="1">#REF!</definedName>
    <definedName name="lowerENPV" localSheetId="0">#REF!</definedName>
    <definedName name="lowerENPV">#REF!</definedName>
    <definedName name="lowerFNPVK" localSheetId="1">#REF!</definedName>
    <definedName name="lowerFNPVK" localSheetId="0">#REF!</definedName>
    <definedName name="lowerFNPVK">#REF!</definedName>
    <definedName name="lowerInvestment" localSheetId="1">#REF!</definedName>
    <definedName name="lowerInvestment" localSheetId="0">#REF!</definedName>
    <definedName name="lowerInvestment">#REF!</definedName>
    <definedName name="lowerOandM" localSheetId="1">#REF!</definedName>
    <definedName name="lowerOandM" localSheetId="0">#REF!</definedName>
    <definedName name="lowerOandM">#REF!</definedName>
    <definedName name="lowerRevenues" localSheetId="1">#REF!</definedName>
    <definedName name="lowerRevenues" localSheetId="0">#REF!</definedName>
    <definedName name="lowerRevenues">#REF!</definedName>
    <definedName name="meanENPV">[1]Sensitivity!$E$52</definedName>
    <definedName name="meanFNPVK">[1]Sensitivity!$E$24</definedName>
    <definedName name="million" localSheetId="1">#REF!</definedName>
    <definedName name="million" localSheetId="0">#REF!</definedName>
    <definedName name="million">#REF!</definedName>
    <definedName name="printOutCalc1" localSheetId="1">#REF!</definedName>
    <definedName name="printOutCalc1" localSheetId="0">#REF!</definedName>
    <definedName name="printOutCalc1">#REF!</definedName>
    <definedName name="printOutCalc2" localSheetId="1">#REF!</definedName>
    <definedName name="printOutCalc2" localSheetId="0">#REF!</definedName>
    <definedName name="printOutCalc2">#REF!</definedName>
    <definedName name="printOutInput" localSheetId="1">#REF!</definedName>
    <definedName name="printOutInput" localSheetId="0">#REF!</definedName>
    <definedName name="printOutInput">#REF!</definedName>
    <definedName name="Project_type" localSheetId="1">#REF!</definedName>
    <definedName name="Project_type" localSheetId="0">#REF!</definedName>
    <definedName name="Project_type">#REF!</definedName>
    <definedName name="Qualitative_risk" localSheetId="1">#REF!</definedName>
    <definedName name="Qualitative_risk" localSheetId="0">#REF!</definedName>
    <definedName name="Qualitative_risk">#REF!</definedName>
    <definedName name="Revenue_switch" localSheetId="1">#REF!</definedName>
    <definedName name="Revenue_switch" localSheetId="0">#REF!</definedName>
    <definedName name="Revenue_switch">#REF!</definedName>
    <definedName name="Second_Sensitivity" localSheetId="1">#REF!</definedName>
    <definedName name="Second_Sensitivity" localSheetId="0">#REF!</definedName>
    <definedName name="Second_Sensitivity">#REF!</definedName>
    <definedName name="stdevENPV">[1]Sensitivity!$G$52</definedName>
    <definedName name="stdevFNPVK">[1]Sensitivity!$G$24</definedName>
    <definedName name="taxRate" localSheetId="1">#REF!</definedName>
    <definedName name="taxRate" localSheetId="0">#REF!</definedName>
    <definedName name="taxRate">#REF!</definedName>
    <definedName name="thousand" localSheetId="1">#REF!</definedName>
    <definedName name="thousand" localSheetId="0">#REF!</definedName>
    <definedName name="thousand">#REF!</definedName>
    <definedName name="totalIterations" localSheetId="1">#REF!</definedName>
    <definedName name="totalIterations" localSheetId="0">#REF!</definedName>
    <definedName name="totalIterations">#REF!</definedName>
    <definedName name="upperEcoBenefits" localSheetId="1">#REF!</definedName>
    <definedName name="upperEcoBenefits" localSheetId="0">#REF!</definedName>
    <definedName name="upperEcoBenefits">#REF!</definedName>
    <definedName name="upperEcoCostsA" localSheetId="1">#REF!</definedName>
    <definedName name="upperEcoCostsA" localSheetId="0">#REF!</definedName>
    <definedName name="upperEcoCostsA">#REF!</definedName>
    <definedName name="upperEcoCostsB" localSheetId="1">#REF!</definedName>
    <definedName name="upperEcoCostsB" localSheetId="0">#REF!</definedName>
    <definedName name="upperEcoCostsB">#REF!</definedName>
    <definedName name="upperInvestment" localSheetId="1">#REF!</definedName>
    <definedName name="upperInvestment" localSheetId="0">#REF!</definedName>
    <definedName name="upperInvestment">#REF!</definedName>
    <definedName name="upperOandM" localSheetId="1">#REF!</definedName>
    <definedName name="upperOandM" localSheetId="0">#REF!</definedName>
    <definedName name="upperOandM">#REF!</definedName>
    <definedName name="upperRevenues" localSheetId="1">#REF!</definedName>
    <definedName name="upperRevenues" localSheetId="0">#REF!</definedName>
    <definedName name="upperRevenues">#REF!</definedName>
    <definedName name="Workbook.Author" localSheetId="1">#REF!</definedName>
    <definedName name="Workbook.Author" localSheetId="0">#REF!</definedName>
    <definedName name="Workbook.Author">#REF!</definedName>
    <definedName name="Workbook.Authors_Email_Address" localSheetId="1">#REF!</definedName>
    <definedName name="Workbook.Authors_Email_Address" localSheetId="0">#REF!</definedName>
    <definedName name="Workbook.Authors_Email_Address">#REF!</definedName>
    <definedName name="Workbook.Objective" localSheetId="1">#REF!</definedName>
    <definedName name="Workbook.Objective" localSheetId="0">#REF!</definedName>
    <definedName name="Workbook.Objective">#REF!</definedName>
    <definedName name="Workbook.Status" localSheetId="1">#REF!</definedName>
    <definedName name="Workbook.Status" localSheetId="0">#REF!</definedName>
    <definedName name="Workbook.Status">#REF!</definedName>
    <definedName name="Workbook.Title" localSheetId="1">#REF!</definedName>
    <definedName name="Workbook.Title" localSheetId="0">#REF!</definedName>
    <definedName name="Workbook.Title">#REF!</definedName>
    <definedName name="Workbook.Version" localSheetId="1">#REF!</definedName>
    <definedName name="Workbook.Version" localSheetId="0">#REF!</definedName>
    <definedName name="Workbook.Version">#REF!</definedName>
  </definedNames>
  <calcPr calcId="191029"/>
</workbook>
</file>

<file path=xl/calcChain.xml><?xml version="1.0" encoding="utf-8"?>
<calcChain xmlns="http://schemas.openxmlformats.org/spreadsheetml/2006/main">
  <c r="H15" i="68" l="1"/>
  <c r="E21" i="68"/>
  <c r="E20" i="68"/>
  <c r="I40" i="68" l="1"/>
  <c r="H22" i="68" l="1"/>
  <c r="C41" i="68" l="1"/>
  <c r="G22" i="68" l="1"/>
  <c r="I22" i="68"/>
  <c r="J22" i="68"/>
  <c r="K22" i="68"/>
  <c r="L22" i="68"/>
  <c r="M22" i="68"/>
  <c r="N22" i="68"/>
  <c r="O22" i="68"/>
  <c r="F22" i="68"/>
  <c r="E22" i="68" l="1"/>
  <c r="C25" i="72"/>
  <c r="D25" i="72"/>
  <c r="E25" i="72"/>
  <c r="F25" i="72"/>
  <c r="G25" i="72"/>
  <c r="H25" i="72"/>
  <c r="I25" i="72"/>
  <c r="J25" i="72"/>
  <c r="K25" i="72"/>
  <c r="L25" i="72"/>
  <c r="H13" i="68" l="1"/>
  <c r="G15" i="68"/>
  <c r="G13" i="68" s="1"/>
  <c r="F15" i="68"/>
  <c r="F13" i="68" s="1"/>
  <c r="G40" i="68" l="1"/>
  <c r="H40" i="68"/>
  <c r="F40" i="68"/>
  <c r="I15" i="68"/>
  <c r="J15" i="68"/>
  <c r="J13" i="68" s="1"/>
  <c r="K15" i="68"/>
  <c r="K16" i="68" s="1"/>
  <c r="L15" i="68"/>
  <c r="L16" i="68" s="1"/>
  <c r="M15" i="68"/>
  <c r="M41" i="68" s="1"/>
  <c r="M40" i="68" s="1"/>
  <c r="N15" i="68"/>
  <c r="O15" i="68"/>
  <c r="O16" i="68" s="1"/>
  <c r="M16" i="68" l="1"/>
  <c r="O41" i="68"/>
  <c r="O40" i="68" s="1"/>
  <c r="K40" i="68"/>
  <c r="L41" i="68"/>
  <c r="L40" i="68" s="1"/>
  <c r="J16" i="68"/>
  <c r="I13" i="68"/>
  <c r="N41" i="68"/>
  <c r="N40" i="68" s="1"/>
  <c r="J41" i="68"/>
  <c r="J40" i="68" s="1"/>
  <c r="N16" i="68"/>
  <c r="E13" i="68" l="1"/>
  <c r="E24" i="68" s="1"/>
  <c r="E25" i="68"/>
  <c r="E27" i="68" s="1"/>
  <c r="E29" i="68" l="1"/>
  <c r="D8" i="72"/>
  <c r="E8" i="72"/>
  <c r="F8" i="72"/>
  <c r="G8" i="72"/>
  <c r="H8" i="72"/>
  <c r="I8" i="72"/>
  <c r="J8" i="72"/>
  <c r="K8" i="72"/>
  <c r="L8" i="72"/>
  <c r="E31" i="68" l="1"/>
  <c r="E45" i="68"/>
  <c r="E49" i="68" s="1"/>
  <c r="D15" i="72"/>
  <c r="E15" i="72" s="1"/>
  <c r="F15" i="72" s="1"/>
  <c r="F14" i="72" s="1"/>
  <c r="C8" i="72"/>
  <c r="D14" i="72" l="1"/>
  <c r="C14" i="72"/>
  <c r="E14" i="72"/>
  <c r="G15" i="72"/>
  <c r="H15" i="72" l="1"/>
  <c r="C11" i="72" l="1"/>
  <c r="C16" i="72"/>
  <c r="C10" i="72"/>
  <c r="G14" i="72"/>
  <c r="H14" i="72"/>
  <c r="I15" i="72"/>
  <c r="I14" i="72" l="1"/>
  <c r="J15" i="72"/>
  <c r="J14" i="72" l="1"/>
  <c r="K15" i="72"/>
  <c r="K14" i="72" l="1"/>
  <c r="L15" i="72"/>
  <c r="L14" i="72" l="1"/>
  <c r="D16" i="72" l="1"/>
  <c r="D10" i="72" l="1"/>
  <c r="D11" i="72"/>
  <c r="F16" i="72" l="1"/>
  <c r="E10" i="72"/>
  <c r="E16" i="72"/>
  <c r="E11" i="72"/>
  <c r="F11" i="72" l="1"/>
  <c r="G11" i="72"/>
  <c r="G16" i="72"/>
  <c r="F10" i="72"/>
  <c r="G10" i="72"/>
  <c r="H10" i="72" l="1"/>
  <c r="H16" i="72"/>
  <c r="H11" i="72"/>
  <c r="J11" i="72" l="1"/>
  <c r="I10" i="72"/>
  <c r="I16" i="72"/>
  <c r="I11" i="72"/>
  <c r="J16" i="72" l="1"/>
  <c r="J10" i="72"/>
  <c r="K11" i="72"/>
  <c r="K10" i="72" l="1"/>
  <c r="K16" i="72"/>
  <c r="L10" i="72"/>
  <c r="L16" i="72"/>
  <c r="L11" i="72"/>
  <c r="B18" i="72" l="1"/>
  <c r="B20" i="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Mariusz Pulikowski</author>
  </authors>
  <commentList>
    <comment ref="F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Należy zastosować stopę procentową na dzień złożenia wniosku. 
W przypadku, w którym wartość stopy referencyjnej w dniu podpisania umowy o dofinansowanie będzie się różnić od wartości stopy referencyjnej w dokumentacji projektowej, Beneficjent będzie zobowiązany do ponownego przeliczenia wartości pomocy inwestycyjnej w oparciu o stopę procentową aktualną na dzień podpisania umowy.</t>
        </r>
      </text>
    </comment>
  </commentList>
</comments>
</file>

<file path=xl/sharedStrings.xml><?xml version="1.0" encoding="utf-8"?>
<sst xmlns="http://schemas.openxmlformats.org/spreadsheetml/2006/main" count="65" uniqueCount="38">
  <si>
    <t xml:space="preserve">NPV </t>
  </si>
  <si>
    <t>%</t>
  </si>
  <si>
    <t>PLN</t>
  </si>
  <si>
    <t xml:space="preserve">Zysk netto </t>
  </si>
  <si>
    <t>[1] Zysk/strata netto związany z projektem dla roku obrachunkowego</t>
  </si>
  <si>
    <t>Tekst</t>
  </si>
  <si>
    <t>Komórki do wypełnienia przez Wnioskodawców</t>
  </si>
  <si>
    <t>Komórki do obliczeń pośrednich (nie należy modyfikować)</t>
  </si>
  <si>
    <t>Krok I: Obliczenie maksymalnej wielkości dofinansowania ze środków publicznych</t>
  </si>
  <si>
    <t>Rok</t>
  </si>
  <si>
    <t>Koszty kwalifikowane wg GBER</t>
  </si>
  <si>
    <t>Koszty bez VAT</t>
  </si>
  <si>
    <t>VAT(nieodzyskiwalny, kwalifikowalny wg GBER)</t>
  </si>
  <si>
    <t>Obliczenie Zysku Operacyjnego</t>
  </si>
  <si>
    <t>Przychody</t>
  </si>
  <si>
    <t>Koszty Operacyjne</t>
  </si>
  <si>
    <t>Zysk Operacyjny</t>
  </si>
  <si>
    <t>Zysk Operacyjny (ZO)</t>
  </si>
  <si>
    <t xml:space="preserve">Czy Zysk Operacyjny &lt; 0 </t>
  </si>
  <si>
    <t>Koszty kwalifikowlne wg GBER (KK(GBER))</t>
  </si>
  <si>
    <t>Maksymalna wielkość pomocy inwestycyjnej (zdyskontowana) (MaxPI)</t>
  </si>
  <si>
    <t>Maksymalna wartość pomocy inwestycyjnej nominalna (niezdyskontowana) (MaxPIn)</t>
  </si>
  <si>
    <t>Krok II. Obliczenie wielkości dofinansowania środkami EFRR</t>
  </si>
  <si>
    <t>Obliczenie Kosztów Kwalifikowalnych wg GBER</t>
  </si>
  <si>
    <t xml:space="preserve">Koszty niekwalifikowalne w ramach OP IE (które zostały uwzględnione jako koszty kwalifikowalne wg GBER) </t>
  </si>
  <si>
    <t>VAT (odzyskiwalny, niekwlifikowalny wg GBER)</t>
  </si>
  <si>
    <t>Pozostale koszty</t>
  </si>
  <si>
    <t>Załącznik I</t>
  </si>
  <si>
    <t>[2] Maksymalny poziom zysku rozsądnego (w oparciu o rentowność sprzedaży)</t>
  </si>
  <si>
    <t>(*) max. poziom sprzedaży (stopa swap + 100)</t>
  </si>
  <si>
    <t>Skumulowana wartość na koniec okresu</t>
  </si>
  <si>
    <t>Wartość do zwrotu</t>
  </si>
  <si>
    <t>Komórki zawierające wyniki (nie należy modyfikować)</t>
  </si>
  <si>
    <t>Różnica [1]-[2]</t>
  </si>
  <si>
    <t>Strata netto</t>
  </si>
  <si>
    <t>Poziom dofinansowania</t>
  </si>
  <si>
    <t>Podstawa do obliczenia kwoty pomocy z FEnIKS</t>
  </si>
  <si>
    <t>Grant FEnIKS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</si>
</sst>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_-* #,##0.00_-;\-* #,##0.00_-;_-* &quot;-&quot;??_-;_-@_-"/>
    <numFmt numFmtId="165" formatCode="#,##0_);[Red]\-#,##0_);0_);@_)"/>
    <numFmt numFmtId="166" formatCode="#,##0.00_);[Red]\-#,##0.00_);0.00_);@_)"/>
    <numFmt numFmtId="167" formatCode="#,##0%;[Red]\-#,##0%;0%;@_)"/>
    <numFmt numFmtId="168" formatCode="#,##0.00%;[Red]\-#,##0.00%;0.00%;@_)"/>
    <numFmt numFmtId="169" formatCode="dd\ mmm\ yy_)"/>
    <numFmt numFmtId="170" formatCode="* _(#,##0_);[Red]* \(#,##0\);* _(&quot;-&quot;?_);@_)"/>
    <numFmt numFmtId="171" formatCode="* _(#,##0.00_);[Red]* \(#,##0.00\);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EUR]\ * _(#,##0_);[Red][$EUR]\ * \(#,##0\);[$EUR]\ * _(&quot;-&quot;?_);@_)"/>
    <numFmt numFmtId="175" formatCode="[$EUR]\ * _(#,##0.00_);[Red][$EUR]\ * \(#,##0.00\);[$EUR]\ * _(&quot;-&quot;?_);@_)"/>
    <numFmt numFmtId="176" formatCode="\$\ * _(#,##0_);[Red]\$\ * \(#,##0\);\$\ * _(&quot;-&quot;?_);@_)"/>
    <numFmt numFmtId="177" formatCode="\$\ * _(#,##0.00_);[Red]\$\ * \(#,##0.00\);\$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\£\ * _(#,##0_);[Red]\£\ * \(#,##0\);\£\ * _(&quot;-&quot;?_);@_)"/>
    <numFmt numFmtId="181" formatCode="\£\ * _(#,##0.00_);[Red]\£\ * \(#,##0.00\);\£\ * _(&quot;-&quot;?_);@_)"/>
    <numFmt numFmtId="182" formatCode="[$GBP]\ * _(#,##0_);[Red][$GBP]\ * \(#,##0\);[$GBP]\ * _(&quot;-&quot;?_);@_)"/>
    <numFmt numFmtId="183" formatCode="[$GBP]\ * _(#,##0.00_);[Red][$GBP]\ * \(#,##0.00\);[$GBP]\ * _(&quot;-&quot;?_);@_)"/>
    <numFmt numFmtId="184" formatCode="mmm\ yy_)"/>
    <numFmt numFmtId="185" formatCode="yyyy_)"/>
    <numFmt numFmtId="186" formatCode="#,##0.0"/>
    <numFmt numFmtId="187" formatCode="#,##0_ ;\(#,##0\);&quot;-&quot;\ "/>
    <numFmt numFmtId="188" formatCode="#,##0.00_ ;\(#,##0.00\);&quot;-&quot;\ "/>
  </numFmts>
  <fonts count="29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indexed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4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rgb="FFFF0000"/>
      <name val="Arial"/>
      <family val="2"/>
      <scheme val="minor"/>
    </font>
    <font>
      <i/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0" fontId="2" fillId="0" borderId="0" applyNumberFormat="0" applyAlignment="0">
      <alignment vertical="center"/>
    </xf>
    <xf numFmtId="166" fontId="8" fillId="0" borderId="0" applyNumberFormat="0" applyAlignment="0">
      <alignment vertical="center"/>
    </xf>
    <xf numFmtId="0" fontId="5" fillId="2" borderId="0" applyNumberFormat="0">
      <alignment horizontal="center" vertical="top" wrapText="1"/>
    </xf>
    <xf numFmtId="0" fontId="5" fillId="2" borderId="0" applyNumberFormat="0">
      <alignment horizontal="left" vertical="top" wrapText="1"/>
    </xf>
    <xf numFmtId="0" fontId="5" fillId="2" borderId="0" applyNumberFormat="0">
      <alignment horizontal="centerContinuous" vertical="top"/>
    </xf>
    <xf numFmtId="0" fontId="2" fillId="2" borderId="0" applyNumberFormat="0">
      <alignment horizontal="center" vertical="top" wrapText="1"/>
    </xf>
    <xf numFmtId="170" fontId="2" fillId="0" borderId="0">
      <alignment vertical="center"/>
    </xf>
    <xf numFmtId="17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6" fillId="2" borderId="0" applyNumberFormat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0" borderId="1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5" fontId="2" fillId="4" borderId="2" applyNumberFormat="0" applyAlignment="0">
      <alignment vertical="center"/>
      <protection locked="0"/>
    </xf>
    <xf numFmtId="0" fontId="2" fillId="5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0" borderId="3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65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67" fontId="2" fillId="0" borderId="0" applyFont="0" applyFill="0" applyBorder="0" applyAlignment="0" applyProtection="0">
      <alignment horizontal="right" vertical="center"/>
    </xf>
    <xf numFmtId="168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5" fontId="5" fillId="0" borderId="4" applyNumberFormat="0" applyFill="0" applyAlignment="0" applyProtection="0">
      <alignment vertical="center"/>
    </xf>
    <xf numFmtId="165" fontId="2" fillId="0" borderId="5" applyNumberFormat="0" applyFont="0" applyFill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5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5" fontId="5" fillId="0" borderId="0" applyNumberFormat="0" applyFill="0" applyBorder="0" applyAlignment="0" applyProtection="0">
      <alignment vertical="center"/>
    </xf>
    <xf numFmtId="165" fontId="5" fillId="2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9" fontId="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>
      <alignment vertical="center"/>
    </xf>
    <xf numFmtId="0" fontId="2" fillId="0" borderId="0" applyNumberFormat="0" applyAlignment="0">
      <alignment vertical="center"/>
    </xf>
    <xf numFmtId="0" fontId="5" fillId="2" borderId="0" applyNumberFormat="0">
      <alignment horizontal="centerContinuous" vertical="top"/>
    </xf>
    <xf numFmtId="164" fontId="13" fillId="0" borderId="0" applyFont="0" applyFill="0" applyBorder="0" applyAlignment="0" applyProtection="0"/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5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65" fontId="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</cellStyleXfs>
  <cellXfs count="112">
    <xf numFmtId="0" fontId="0" fillId="0" borderId="0" xfId="0">
      <alignment vertical="center"/>
    </xf>
    <xf numFmtId="0" fontId="12" fillId="0" borderId="0" xfId="56" applyProtection="1"/>
    <xf numFmtId="186" fontId="12" fillId="0" borderId="0" xfId="56" applyNumberFormat="1" applyProtection="1"/>
    <xf numFmtId="0" fontId="10" fillId="11" borderId="0" xfId="56" applyFont="1" applyFill="1" applyProtection="1"/>
    <xf numFmtId="0" fontId="10" fillId="0" borderId="0" xfId="56" applyFont="1" applyFill="1" applyBorder="1" applyAlignment="1" applyProtection="1">
      <alignment horizontal="center"/>
    </xf>
    <xf numFmtId="1" fontId="11" fillId="0" borderId="0" xfId="56" applyNumberFormat="1" applyFont="1" applyFill="1" applyBorder="1" applyAlignment="1" applyProtection="1">
      <alignment horizontal="center"/>
    </xf>
    <xf numFmtId="3" fontId="10" fillId="0" borderId="0" xfId="56" applyNumberFormat="1" applyFont="1" applyBorder="1" applyAlignment="1" applyProtection="1">
      <alignment horizontal="left"/>
    </xf>
    <xf numFmtId="3" fontId="10" fillId="0" borderId="0" xfId="56" applyNumberFormat="1" applyFont="1" applyBorder="1" applyAlignment="1" applyProtection="1">
      <alignment horizontal="left" indent="1"/>
    </xf>
    <xf numFmtId="0" fontId="10" fillId="11" borderId="0" xfId="56" applyFont="1" applyFill="1" applyAlignment="1" applyProtection="1">
      <alignment horizontal="center"/>
    </xf>
    <xf numFmtId="3" fontId="10" fillId="0" borderId="0" xfId="56" applyNumberFormat="1" applyFont="1" applyFill="1" applyProtection="1"/>
    <xf numFmtId="3" fontId="10" fillId="0" borderId="0" xfId="56" applyNumberFormat="1" applyFont="1" applyProtection="1"/>
    <xf numFmtId="3" fontId="10" fillId="0" borderId="0" xfId="56" applyNumberFormat="1" applyFont="1" applyAlignment="1" applyProtection="1">
      <alignment horizontal="center"/>
    </xf>
    <xf numFmtId="0" fontId="12" fillId="0" borderId="0" xfId="56"/>
    <xf numFmtId="186" fontId="10" fillId="0" borderId="0" xfId="56" applyNumberFormat="1" applyFont="1" applyFill="1" applyBorder="1" applyProtection="1"/>
    <xf numFmtId="0" fontId="10" fillId="11" borderId="0" xfId="56" applyFont="1" applyFill="1" applyBorder="1" applyProtection="1"/>
    <xf numFmtId="0" fontId="10" fillId="0" borderId="0" xfId="56" applyFont="1" applyFill="1" applyBorder="1" applyProtection="1"/>
    <xf numFmtId="3" fontId="10" fillId="0" borderId="0" xfId="56" applyNumberFormat="1" applyFont="1" applyFill="1" applyBorder="1" applyProtection="1"/>
    <xf numFmtId="3" fontId="10" fillId="0" borderId="0" xfId="56" applyNumberFormat="1" applyFont="1" applyBorder="1" applyAlignment="1" applyProtection="1">
      <alignment horizontal="center"/>
    </xf>
    <xf numFmtId="3" fontId="10" fillId="0" borderId="0" xfId="56" applyNumberFormat="1" applyFont="1" applyFill="1" applyBorder="1" applyAlignment="1" applyProtection="1">
      <alignment horizontal="left"/>
    </xf>
    <xf numFmtId="3" fontId="11" fillId="0" borderId="0" xfId="56" applyNumberFormat="1" applyFont="1" applyBorder="1" applyProtection="1"/>
    <xf numFmtId="186" fontId="10" fillId="0" borderId="0" xfId="56" applyNumberFormat="1" applyFont="1" applyProtection="1"/>
    <xf numFmtId="186" fontId="10" fillId="11" borderId="0" xfId="56" applyNumberFormat="1" applyFont="1" applyFill="1" applyProtection="1"/>
    <xf numFmtId="3" fontId="11" fillId="0" borderId="0" xfId="0" applyNumberFormat="1" applyFont="1" applyFill="1" applyBorder="1" applyAlignment="1" applyProtection="1"/>
    <xf numFmtId="3" fontId="10" fillId="0" borderId="0" xfId="0" applyNumberFormat="1" applyFont="1" applyBorder="1" applyAlignment="1" applyProtection="1">
      <alignment horizontal="center"/>
    </xf>
    <xf numFmtId="3" fontId="10" fillId="9" borderId="6" xfId="56" applyNumberFormat="1" applyFont="1" applyFill="1" applyBorder="1" applyAlignment="1" applyProtection="1">
      <alignment horizontal="left"/>
    </xf>
    <xf numFmtId="3" fontId="10" fillId="0" borderId="6" xfId="0" applyNumberFormat="1" applyFont="1" applyFill="1" applyBorder="1" applyAlignment="1" applyProtection="1">
      <alignment horizontal="left"/>
    </xf>
    <xf numFmtId="3" fontId="11" fillId="8" borderId="6" xfId="0" applyNumberFormat="1" applyFont="1" applyFill="1" applyBorder="1" applyAlignment="1" applyProtection="1"/>
    <xf numFmtId="9" fontId="11" fillId="0" borderId="0" xfId="55" applyNumberFormat="1" applyFont="1" applyFill="1" applyBorder="1" applyAlignment="1" applyProtection="1">
      <alignment horizontal="left" vertical="top"/>
    </xf>
    <xf numFmtId="3" fontId="11" fillId="0" borderId="0" xfId="56" applyNumberFormat="1" applyFont="1" applyFill="1" applyBorder="1" applyAlignment="1" applyProtection="1">
      <alignment horizontal="center"/>
    </xf>
    <xf numFmtId="3" fontId="11" fillId="0" borderId="6" xfId="0" applyNumberFormat="1" applyFont="1" applyFill="1" applyBorder="1" applyAlignment="1" applyProtection="1">
      <alignment horizontal="left"/>
    </xf>
    <xf numFmtId="3" fontId="11" fillId="0" borderId="0" xfId="56" applyNumberFormat="1" applyFont="1" applyBorder="1" applyAlignment="1" applyProtection="1">
      <alignment wrapText="1"/>
    </xf>
    <xf numFmtId="0" fontId="15" fillId="11" borderId="0" xfId="56" applyFont="1" applyFill="1" applyBorder="1" applyProtection="1"/>
    <xf numFmtId="3" fontId="15" fillId="0" borderId="0" xfId="56" applyNumberFormat="1" applyFont="1" applyFill="1" applyBorder="1" applyProtection="1"/>
    <xf numFmtId="3" fontId="11" fillId="0" borderId="6" xfId="56" applyNumberFormat="1" applyFont="1" applyFill="1" applyBorder="1" applyProtection="1"/>
    <xf numFmtId="3" fontId="11" fillId="0" borderId="6" xfId="0" applyNumberFormat="1" applyFont="1" applyFill="1" applyBorder="1" applyAlignment="1" applyProtection="1">
      <alignment horizontal="left" wrapText="1"/>
    </xf>
    <xf numFmtId="186" fontId="11" fillId="10" borderId="6" xfId="56" applyNumberFormat="1" applyFont="1" applyFill="1" applyBorder="1" applyAlignment="1" applyProtection="1">
      <alignment horizontal="center" vertical="center"/>
    </xf>
    <xf numFmtId="3" fontId="11" fillId="13" borderId="6" xfId="56" applyNumberFormat="1" applyFont="1" applyFill="1" applyBorder="1" applyAlignment="1" applyProtection="1">
      <alignment horizontal="center"/>
    </xf>
    <xf numFmtId="3" fontId="10" fillId="13" borderId="6" xfId="56" applyNumberFormat="1" applyFont="1" applyFill="1" applyBorder="1" applyAlignment="1" applyProtection="1">
      <alignment horizontal="center"/>
    </xf>
    <xf numFmtId="0" fontId="18" fillId="0" borderId="0" xfId="0" applyFont="1" applyAlignment="1"/>
    <xf numFmtId="0" fontId="17" fillId="0" borderId="0" xfId="0" applyFont="1" applyAlignment="1"/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24" fillId="0" borderId="0" xfId="0" applyFont="1" applyBorder="1" applyAlignment="1">
      <alignment horizontal="left" vertical="center" wrapText="1" indent="2"/>
    </xf>
    <xf numFmtId="0" fontId="25" fillId="0" borderId="0" xfId="0" applyFont="1" applyAlignment="1"/>
    <xf numFmtId="9" fontId="25" fillId="0" borderId="0" xfId="0" applyNumberFormat="1" applyFont="1" applyAlignment="1">
      <alignment horizontal="center"/>
    </xf>
    <xf numFmtId="0" fontId="23" fillId="0" borderId="0" xfId="0" applyFont="1" applyAlignment="1"/>
    <xf numFmtId="188" fontId="23" fillId="0" borderId="0" xfId="0" applyNumberFormat="1" applyFont="1" applyBorder="1" applyAlignment="1"/>
    <xf numFmtId="3" fontId="16" fillId="0" borderId="0" xfId="0" applyNumberFormat="1" applyFont="1" applyAlignment="1"/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22" fillId="10" borderId="11" xfId="56" applyNumberFormat="1" applyFont="1" applyFill="1" applyBorder="1" applyAlignment="1" applyProtection="1">
      <alignment horizontal="center"/>
    </xf>
    <xf numFmtId="187" fontId="25" fillId="14" borderId="6" xfId="0" applyNumberFormat="1" applyFont="1" applyFill="1" applyBorder="1" applyAlignment="1"/>
    <xf numFmtId="1" fontId="11" fillId="13" borderId="6" xfId="56" applyNumberFormat="1" applyFont="1" applyFill="1" applyBorder="1" applyAlignment="1" applyProtection="1">
      <alignment horizontal="center" vertical="center" wrapText="1"/>
      <protection locked="0"/>
    </xf>
    <xf numFmtId="0" fontId="10" fillId="11" borderId="0" xfId="56" applyFont="1" applyFill="1" applyProtection="1">
      <protection locked="0"/>
    </xf>
    <xf numFmtId="186" fontId="10" fillId="11" borderId="0" xfId="56" applyNumberFormat="1" applyFont="1" applyFill="1" applyProtection="1">
      <protection locked="0"/>
    </xf>
    <xf numFmtId="186" fontId="10" fillId="0" borderId="0" xfId="56" applyNumberFormat="1" applyFont="1" applyFill="1" applyBorder="1" applyProtection="1">
      <protection locked="0"/>
    </xf>
    <xf numFmtId="10" fontId="10" fillId="13" borderId="6" xfId="56" applyNumberFormat="1" applyFont="1" applyFill="1" applyBorder="1" applyProtection="1">
      <protection locked="0"/>
    </xf>
    <xf numFmtId="0" fontId="12" fillId="0" borderId="0" xfId="56" applyProtection="1">
      <protection locked="0"/>
    </xf>
    <xf numFmtId="9" fontId="10" fillId="0" borderId="0" xfId="55" applyFont="1" applyFill="1" applyBorder="1" applyProtection="1">
      <protection locked="0"/>
    </xf>
    <xf numFmtId="186" fontId="15" fillId="0" borderId="0" xfId="56" applyNumberFormat="1" applyFont="1" applyFill="1" applyBorder="1" applyProtection="1">
      <protection locked="0"/>
    </xf>
    <xf numFmtId="9" fontId="10" fillId="0" borderId="0" xfId="55" applyNumberFormat="1" applyFont="1" applyFill="1" applyBorder="1" applyProtection="1">
      <protection locked="0"/>
    </xf>
    <xf numFmtId="9" fontId="27" fillId="0" borderId="0" xfId="56" applyNumberFormat="1" applyFont="1" applyFill="1" applyBorder="1" applyAlignment="1" applyProtection="1">
      <alignment horizontal="left"/>
    </xf>
    <xf numFmtId="9" fontId="27" fillId="0" borderId="0" xfId="56" applyNumberFormat="1" applyFont="1" applyFill="1" applyBorder="1" applyProtection="1"/>
    <xf numFmtId="0" fontId="17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1" fontId="20" fillId="12" borderId="10" xfId="0" applyNumberFormat="1" applyFont="1" applyFill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0" fontId="21" fillId="0" borderId="7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4" fontId="10" fillId="13" borderId="6" xfId="56" applyNumberFormat="1" applyFont="1" applyFill="1" applyBorder="1" applyProtection="1">
      <protection locked="0"/>
    </xf>
    <xf numFmtId="4" fontId="10" fillId="0" borderId="0" xfId="56" applyNumberFormat="1" applyFont="1" applyFill="1" applyBorder="1" applyProtection="1">
      <protection locked="0"/>
    </xf>
    <xf numFmtId="4" fontId="11" fillId="0" borderId="6" xfId="56" applyNumberFormat="1" applyFont="1" applyFill="1" applyBorder="1" applyProtection="1"/>
    <xf numFmtId="4" fontId="12" fillId="0" borderId="0" xfId="56" applyNumberFormat="1"/>
    <xf numFmtId="4" fontId="12" fillId="0" borderId="0" xfId="56" applyNumberFormat="1" applyProtection="1">
      <protection locked="0"/>
    </xf>
    <xf numFmtId="4" fontId="11" fillId="8" borderId="6" xfId="56" applyNumberFormat="1" applyFont="1" applyFill="1" applyBorder="1" applyProtection="1"/>
    <xf numFmtId="4" fontId="11" fillId="8" borderId="6" xfId="56" applyNumberFormat="1" applyFont="1" applyFill="1" applyBorder="1" applyProtection="1">
      <protection locked="0"/>
    </xf>
    <xf numFmtId="4" fontId="11" fillId="10" borderId="6" xfId="56" applyNumberFormat="1" applyFont="1" applyFill="1" applyBorder="1" applyProtection="1"/>
    <xf numFmtId="4" fontId="10" fillId="0" borderId="0" xfId="56" applyNumberFormat="1" applyFont="1" applyFill="1" applyBorder="1" applyProtection="1"/>
    <xf numFmtId="4" fontId="11" fillId="10" borderId="6" xfId="56" quotePrefix="1" applyNumberFormat="1" applyFont="1" applyFill="1" applyBorder="1" applyProtection="1"/>
    <xf numFmtId="4" fontId="11" fillId="14" borderId="6" xfId="56" applyNumberFormat="1" applyFont="1" applyFill="1" applyBorder="1" applyProtection="1">
      <protection locked="0"/>
    </xf>
    <xf numFmtId="4" fontId="21" fillId="13" borderId="7" xfId="0" applyNumberFormat="1" applyFont="1" applyFill="1" applyBorder="1" applyAlignment="1" applyProtection="1">
      <protection locked="0"/>
    </xf>
    <xf numFmtId="4" fontId="21" fillId="14" borderId="0" xfId="0" applyNumberFormat="1" applyFont="1" applyFill="1" applyBorder="1" applyAlignment="1" applyProtection="1">
      <protection locked="0"/>
    </xf>
    <xf numFmtId="4" fontId="23" fillId="14" borderId="0" xfId="0" applyNumberFormat="1" applyFont="1" applyFill="1" applyBorder="1" applyAlignment="1" applyProtection="1">
      <protection locked="0"/>
    </xf>
    <xf numFmtId="4" fontId="21" fillId="0" borderId="0" xfId="0" applyNumberFormat="1" applyFont="1" applyBorder="1" applyAlignment="1" applyProtection="1">
      <protection locked="0"/>
    </xf>
    <xf numFmtId="4" fontId="24" fillId="13" borderId="0" xfId="55" applyNumberFormat="1" applyFont="1" applyFill="1" applyBorder="1" applyProtection="1">
      <protection locked="0"/>
    </xf>
    <xf numFmtId="4" fontId="25" fillId="14" borderId="7" xfId="0" applyNumberFormat="1" applyFont="1" applyFill="1" applyBorder="1" applyAlignment="1" applyProtection="1">
      <protection locked="0"/>
    </xf>
    <xf numFmtId="4" fontId="25" fillId="0" borderId="0" xfId="0" quotePrefix="1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protection locked="0"/>
    </xf>
    <xf numFmtId="4" fontId="2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protection locked="0"/>
    </xf>
    <xf numFmtId="4" fontId="21" fillId="13" borderId="0" xfId="0" applyNumberFormat="1" applyFont="1" applyFill="1" applyBorder="1" applyAlignment="1" applyProtection="1">
      <protection locked="0"/>
    </xf>
    <xf numFmtId="0" fontId="15" fillId="0" borderId="0" xfId="56" applyFont="1" applyProtection="1">
      <protection locked="0"/>
    </xf>
    <xf numFmtId="186" fontId="12" fillId="0" borderId="0" xfId="56" applyNumberFormat="1" applyProtection="1">
      <protection locked="0"/>
    </xf>
    <xf numFmtId="4" fontId="10" fillId="0" borderId="0" xfId="56" applyNumberFormat="1" applyFont="1" applyFill="1" applyBorder="1" applyAlignment="1" applyProtection="1">
      <alignment horizontal="left"/>
      <protection locked="0"/>
    </xf>
    <xf numFmtId="10" fontId="11" fillId="10" borderId="6" xfId="56" applyNumberFormat="1" applyFont="1" applyFill="1" applyBorder="1" applyProtection="1"/>
    <xf numFmtId="0" fontId="26" fillId="0" borderId="0" xfId="56" applyFont="1" applyBorder="1" applyAlignment="1" applyProtection="1"/>
    <xf numFmtId="0" fontId="0" fillId="0" borderId="0" xfId="0" applyBorder="1" applyAlignment="1"/>
    <xf numFmtId="0" fontId="11" fillId="0" borderId="0" xfId="56" applyFont="1" applyFill="1" applyAlignment="1" applyProtection="1">
      <alignment horizontal="center" vertical="center" wrapText="1"/>
    </xf>
    <xf numFmtId="3" fontId="11" fillId="14" borderId="0" xfId="56" applyNumberFormat="1" applyFont="1" applyFill="1" applyBorder="1" applyAlignment="1" applyProtection="1"/>
    <xf numFmtId="3" fontId="11" fillId="13" borderId="0" xfId="56" applyNumberFormat="1" applyFont="1" applyFill="1" applyBorder="1" applyAlignment="1" applyProtection="1"/>
    <xf numFmtId="186" fontId="11" fillId="10" borderId="0" xfId="56" applyNumberFormat="1" applyFont="1" applyFill="1" applyBorder="1" applyAlignment="1" applyProtection="1"/>
    <xf numFmtId="0" fontId="20" fillId="12" borderId="8" xfId="0" applyFont="1" applyFill="1" applyBorder="1" applyAlignment="1">
      <alignment horizontal="left" vertical="center"/>
    </xf>
    <xf numFmtId="0" fontId="20" fillId="12" borderId="9" xfId="0" applyFont="1" applyFill="1" applyBorder="1" applyAlignment="1">
      <alignment horizontal="left" vertical="center"/>
    </xf>
  </cellXfs>
  <cellStyles count="84">
    <cellStyle name="Calculation 2" xfId="60" xr:uid="{00000000-0005-0000-0000-000000000000}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 wrap) 2" xfId="61" xr:uid="{00000000-0005-0000-0000-000005000000}"/>
    <cellStyle name="Column label (not bold)" xfId="6" xr:uid="{00000000-0005-0000-0000-000006000000}"/>
    <cellStyle name="Comma 2" xfId="62" xr:uid="{00000000-0005-0000-0000-000007000000}"/>
    <cellStyle name="Comma 2 2" xfId="82" xr:uid="{00000000-0005-0000-0000-000008000000}"/>
    <cellStyle name="Currency (0dp)" xfId="7" xr:uid="{00000000-0005-0000-0000-000009000000}"/>
    <cellStyle name="Currency (2dp)" xfId="8" xr:uid="{00000000-0005-0000-0000-00000A000000}"/>
    <cellStyle name="Currency Dollar" xfId="9" xr:uid="{00000000-0005-0000-0000-00000B000000}"/>
    <cellStyle name="Currency Dollar (2dp)" xfId="10" xr:uid="{00000000-0005-0000-0000-00000C000000}"/>
    <cellStyle name="Currency EUR" xfId="11" xr:uid="{00000000-0005-0000-0000-00000D000000}"/>
    <cellStyle name="Currency EUR (2dp)" xfId="12" xr:uid="{00000000-0005-0000-0000-00000E000000}"/>
    <cellStyle name="Currency Euro" xfId="13" xr:uid="{00000000-0005-0000-0000-00000F000000}"/>
    <cellStyle name="Currency Euro (2dp)" xfId="14" xr:uid="{00000000-0005-0000-0000-000010000000}"/>
    <cellStyle name="Currency GBP" xfId="15" xr:uid="{00000000-0005-0000-0000-000011000000}"/>
    <cellStyle name="Currency GBP (2dp)" xfId="16" xr:uid="{00000000-0005-0000-0000-000012000000}"/>
    <cellStyle name="Currency Pound" xfId="17" xr:uid="{00000000-0005-0000-0000-000013000000}"/>
    <cellStyle name="Currency Pound (2dp)" xfId="18" xr:uid="{00000000-0005-0000-0000-000014000000}"/>
    <cellStyle name="Currency USD" xfId="19" xr:uid="{00000000-0005-0000-0000-000015000000}"/>
    <cellStyle name="Currency USD (2dp)" xfId="20" xr:uid="{00000000-0005-0000-0000-000016000000}"/>
    <cellStyle name="Dane wyjściowe" xfId="40" builtinId="21" customBuiltin="1"/>
    <cellStyle name="Date" xfId="21" xr:uid="{00000000-0005-0000-0000-000018000000}"/>
    <cellStyle name="Date (Month)" xfId="22" xr:uid="{00000000-0005-0000-0000-000019000000}"/>
    <cellStyle name="Date (Year)" xfId="23" xr:uid="{00000000-0005-0000-0000-00001A000000}"/>
    <cellStyle name="H0" xfId="24" xr:uid="{00000000-0005-0000-0000-00001B000000}"/>
    <cellStyle name="H1" xfId="25" xr:uid="{00000000-0005-0000-0000-00001C000000}"/>
    <cellStyle name="H2" xfId="26" xr:uid="{00000000-0005-0000-0000-00001D000000}"/>
    <cellStyle name="H3" xfId="27" xr:uid="{00000000-0005-0000-0000-00001E000000}"/>
    <cellStyle name="H4" xfId="28" xr:uid="{00000000-0005-0000-0000-00001F000000}"/>
    <cellStyle name="Highlight" xfId="29" xr:uid="{00000000-0005-0000-0000-000020000000}"/>
    <cellStyle name="Input calculation" xfId="30" xr:uid="{00000000-0005-0000-0000-000021000000}"/>
    <cellStyle name="Input data" xfId="31" xr:uid="{00000000-0005-0000-0000-000022000000}"/>
    <cellStyle name="Input estimate" xfId="32" xr:uid="{00000000-0005-0000-0000-000023000000}"/>
    <cellStyle name="Input link" xfId="33" xr:uid="{00000000-0005-0000-0000-000024000000}"/>
    <cellStyle name="Input link (different workbook)" xfId="34" xr:uid="{00000000-0005-0000-0000-000025000000}"/>
    <cellStyle name="Input link 10" xfId="63" xr:uid="{00000000-0005-0000-0000-000026000000}"/>
    <cellStyle name="Input link 11" xfId="64" xr:uid="{00000000-0005-0000-0000-000027000000}"/>
    <cellStyle name="Input link 12" xfId="65" xr:uid="{00000000-0005-0000-0000-000028000000}"/>
    <cellStyle name="Input link 13" xfId="66" xr:uid="{00000000-0005-0000-0000-000029000000}"/>
    <cellStyle name="Input link 14" xfId="67" xr:uid="{00000000-0005-0000-0000-00002A000000}"/>
    <cellStyle name="Input link 15" xfId="68" xr:uid="{00000000-0005-0000-0000-00002B000000}"/>
    <cellStyle name="Input link 16" xfId="69" xr:uid="{00000000-0005-0000-0000-00002C000000}"/>
    <cellStyle name="Input link 2" xfId="70" xr:uid="{00000000-0005-0000-0000-00002D000000}"/>
    <cellStyle name="Input link 3" xfId="71" xr:uid="{00000000-0005-0000-0000-00002E000000}"/>
    <cellStyle name="Input link 4" xfId="72" xr:uid="{00000000-0005-0000-0000-00002F000000}"/>
    <cellStyle name="Input link 5" xfId="73" xr:uid="{00000000-0005-0000-0000-000030000000}"/>
    <cellStyle name="Input link 6" xfId="74" xr:uid="{00000000-0005-0000-0000-000031000000}"/>
    <cellStyle name="Input link 7" xfId="75" xr:uid="{00000000-0005-0000-0000-000032000000}"/>
    <cellStyle name="Input link 8" xfId="76" xr:uid="{00000000-0005-0000-0000-000033000000}"/>
    <cellStyle name="Input link 9" xfId="77" xr:uid="{00000000-0005-0000-0000-000034000000}"/>
    <cellStyle name="Input parameter" xfId="35" xr:uid="{00000000-0005-0000-0000-000035000000}"/>
    <cellStyle name="Name" xfId="36" xr:uid="{00000000-0005-0000-0000-000036000000}"/>
    <cellStyle name="Normal 2" xfId="56" xr:uid="{00000000-0005-0000-0000-000037000000}"/>
    <cellStyle name="Normal 2 2" xfId="59" xr:uid="{00000000-0005-0000-0000-000038000000}"/>
    <cellStyle name="Normal 3" xfId="83" xr:uid="{00000000-0005-0000-0000-000039000000}"/>
    <cellStyle name="Normalny" xfId="0" builtinId="0"/>
    <cellStyle name="Note 2" xfId="78" xr:uid="{00000000-0005-0000-0000-00003B000000}"/>
    <cellStyle name="Number" xfId="38" xr:uid="{00000000-0005-0000-0000-00003C000000}"/>
    <cellStyle name="Number (2dp)" xfId="39" xr:uid="{00000000-0005-0000-0000-00003D000000}"/>
    <cellStyle name="Obliczenia" xfId="1" builtinId="22" customBuiltin="1"/>
    <cellStyle name="Output 2" xfId="79" xr:uid="{00000000-0005-0000-0000-00003F000000}"/>
    <cellStyle name="Percent 2" xfId="57" xr:uid="{00000000-0005-0000-0000-000040000000}"/>
    <cellStyle name="Percent 3" xfId="58" xr:uid="{00000000-0005-0000-0000-000041000000}"/>
    <cellStyle name="Percent 3 2" xfId="81" xr:uid="{00000000-0005-0000-0000-000042000000}"/>
    <cellStyle name="Percentage" xfId="41" xr:uid="{00000000-0005-0000-0000-000043000000}"/>
    <cellStyle name="Percentage (2dp)" xfId="42" xr:uid="{00000000-0005-0000-0000-000044000000}"/>
    <cellStyle name="Procentowy" xfId="55" builtinId="5"/>
    <cellStyle name="Row label" xfId="43" xr:uid="{00000000-0005-0000-0000-000046000000}"/>
    <cellStyle name="Row label (indent)" xfId="44" xr:uid="{00000000-0005-0000-0000-000047000000}"/>
    <cellStyle name="Sub-total row" xfId="45" xr:uid="{00000000-0005-0000-0000-000048000000}"/>
    <cellStyle name="Suma" xfId="51" builtinId="25" customBuiltin="1"/>
    <cellStyle name="Table finish row" xfId="46" xr:uid="{00000000-0005-0000-0000-00004A000000}"/>
    <cellStyle name="Table shading" xfId="47" xr:uid="{00000000-0005-0000-0000-00004B000000}"/>
    <cellStyle name="Table unfinish row" xfId="48" xr:uid="{00000000-0005-0000-0000-00004C000000}"/>
    <cellStyle name="Table unshading" xfId="49" xr:uid="{00000000-0005-0000-0000-00004D000000}"/>
    <cellStyle name="Text" xfId="50" xr:uid="{00000000-0005-0000-0000-00004E000000}"/>
    <cellStyle name="Total 2" xfId="80" xr:uid="{00000000-0005-0000-0000-00004F000000}"/>
    <cellStyle name="Total row" xfId="52" xr:uid="{00000000-0005-0000-0000-000050000000}"/>
    <cellStyle name="Unhighlight" xfId="53" xr:uid="{00000000-0005-0000-0000-000051000000}"/>
    <cellStyle name="Untotal row" xfId="54" xr:uid="{00000000-0005-0000-0000-000052000000}"/>
    <cellStyle name="Uwaga" xfId="37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EAEAEA"/>
      <color rgb="FFFFFFCC"/>
      <color rgb="FFFFFF00"/>
      <color rgb="FFCC0000"/>
      <color rgb="FFCCFFCC"/>
      <color rgb="FFB3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+mn-cs"/>
              </a:rPr>
              <a:t>Sensitivity Analysis - ENPV</a:t>
            </a:r>
          </a:p>
        </c:rich>
      </c:tx>
      <c:layout>
        <c:manualLayout>
          <c:xMode val="edge"/>
          <c:yMode val="edge"/>
          <c:x val="0.22135137294678536"/>
          <c:y val="1.7867776110810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55084295030823E-2"/>
          <c:y val="0.10740517569198289"/>
          <c:w val="0.58499145091684013"/>
          <c:h val="0.765268627262899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54-4D7B-A95E-9BBFB25260D7}"/>
            </c:ext>
          </c:extLst>
        </c:ser>
        <c:ser>
          <c:idx val="1"/>
          <c:order val="1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A54-4D7B-A95E-9BBFB25260D7}"/>
            </c:ext>
          </c:extLst>
        </c:ser>
        <c:ser>
          <c:idx val="2"/>
          <c:order val="2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A54-4D7B-A95E-9BBFB25260D7}"/>
            </c:ext>
          </c:extLst>
        </c:ser>
        <c:ser>
          <c:idx val="3"/>
          <c:order val="3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A54-4D7B-A95E-9BBFB25260D7}"/>
            </c:ext>
          </c:extLst>
        </c:ser>
        <c:ser>
          <c:idx val="4"/>
          <c:order val="4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A54-4D7B-A95E-9BBFB25260D7}"/>
            </c:ext>
          </c:extLst>
        </c:ser>
        <c:ser>
          <c:idx val="5"/>
          <c:order val="5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2A54-4D7B-A95E-9BBFB25260D7}"/>
            </c:ext>
          </c:extLst>
        </c:ser>
        <c:ser>
          <c:idx val="6"/>
          <c:order val="6"/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2A54-4D7B-A95E-9BBFB252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75960"/>
        <c:axId val="193415752"/>
      </c:scatterChart>
      <c:valAx>
        <c:axId val="132775960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rPr>
                  <a:t>Change in variable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algn="ctr">
              <a:defRPr lang="en-GB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415752"/>
        <c:crossesAt val="-50"/>
        <c:crossBetween val="midCat"/>
      </c:valAx>
      <c:valAx>
        <c:axId val="193415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rPr>
                  <a:t>ENPV (mEUR)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en-GB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7759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710430595366002"/>
          <c:y val="0.14010665894633989"/>
          <c:w val="0.2551876157692104"/>
          <c:h val="0.5496347416972218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GB" sz="1400">
                <a:solidFill>
                  <a:sysClr val="windowText" lastClr="000000"/>
                </a:solidFill>
                <a:latin typeface="Arial" pitchFamily="34" charset="0"/>
              </a:rPr>
              <a:t>Sensitivity Analysis</a:t>
            </a:r>
            <a:r>
              <a:rPr lang="en-GB" sz="1400" baseline="0">
                <a:solidFill>
                  <a:sysClr val="windowText" lastClr="000000"/>
                </a:solidFill>
                <a:latin typeface="Arial" pitchFamily="34" charset="0"/>
              </a:rPr>
              <a:t> - FNPV(C)</a:t>
            </a:r>
            <a:endParaRPr lang="en-GB" sz="1400">
              <a:solidFill>
                <a:sysClr val="windowText" lastClr="000000"/>
              </a:solidFill>
              <a:latin typeface="Arial" pitchFamily="34" charset="0"/>
            </a:endParaRPr>
          </a:p>
        </c:rich>
      </c:tx>
      <c:layout>
        <c:manualLayout>
          <c:xMode val="edge"/>
          <c:yMode val="edge"/>
          <c:x val="0.21708525687513686"/>
          <c:y val="2.6288655881494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13240258574485"/>
          <c:y val="0.10967587911729014"/>
          <c:w val="0.58196815741572783"/>
          <c:h val="0.76796661731697935"/>
        </c:manualLayout>
      </c:layout>
      <c:scatterChart>
        <c:scatterStyle val="smoothMarker"/>
        <c:varyColors val="0"/>
        <c:ser>
          <c:idx val="0"/>
          <c:order val="0"/>
          <c:tx>
            <c:v>Investment</c:v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FC-4C12-B8DA-1534C82A8820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FC-4C12-B8DA-1534C82A8820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FC-4C12-B8DA-1534C82A8820}"/>
            </c:ext>
          </c:extLst>
        </c:ser>
        <c:ser>
          <c:idx val="4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FC-4C12-B8DA-1534C82A8820}"/>
            </c:ext>
          </c:extLst>
        </c:ser>
        <c:ser>
          <c:idx val="5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FC-4C12-B8DA-1534C82A8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93376"/>
        <c:axId val="193264744"/>
      </c:scatterChart>
      <c:valAx>
        <c:axId val="192793376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rPr>
                  <a:t>Change in variable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low"/>
        <c:txPr>
          <a:bodyPr/>
          <a:lstStyle/>
          <a:p>
            <a:pPr algn="ctr">
              <a:defRPr lang="en-GB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264744"/>
        <c:crosses val="autoZero"/>
        <c:crossBetween val="midCat"/>
        <c:majorUnit val="0.2"/>
      </c:valAx>
      <c:valAx>
        <c:axId val="193264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Arial" pitchFamily="34" charset="0"/>
                  </a:rPr>
                  <a:t>FNPV(C) (mEUR)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192793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19919471901569"/>
          <c:y val="0.15892242267373505"/>
          <c:w val="0.26126630146770813"/>
          <c:h val="0.44302250083546407"/>
        </c:manualLayout>
      </c:layout>
      <c:overlay val="0"/>
      <c:txPr>
        <a:bodyPr/>
        <a:lstStyle/>
        <a:p>
          <a:pPr>
            <a:defRPr sz="1100">
              <a:latin typeface="+mn-lt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62</xdr:col>
      <xdr:colOff>0</xdr:colOff>
      <xdr:row>56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0735235"/>
          <a:ext cx="54382147" cy="0"/>
          <a:chOff x="-141078" y="8134913"/>
          <a:chExt cx="14054432" cy="4672640"/>
        </a:xfrm>
        <a:solidFill>
          <a:schemeClr val="bg1"/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6831954" y="8171236"/>
          <a:ext cx="7081400" cy="46363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/>
        </xdr:nvGraphicFramePr>
        <xdr:xfrm>
          <a:off x="-141078" y="8134913"/>
          <a:ext cx="7021224" cy="46363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ogkultura.mkidn.gov.pl/Users/khooshiram_o/Desktop/ezC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"/>
      <sheetName val="Sensitivity"/>
      <sheetName val="Output-E"/>
      <sheetName val="Output-H"/>
    </sheetNames>
    <sheetDataSet>
      <sheetData sheetId="0"/>
      <sheetData sheetId="1"/>
      <sheetData sheetId="2">
        <row r="24">
          <cell r="E24">
            <v>-13086265.371943302</v>
          </cell>
          <cell r="G24">
            <v>1099324.4107962339</v>
          </cell>
        </row>
        <row r="52">
          <cell r="E52">
            <v>7589989.0673459973</v>
          </cell>
          <cell r="G52">
            <v>1545863.6299995675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3"/>
  <sheetViews>
    <sheetView tabSelected="1" topLeftCell="A16" zoomScale="85" zoomScaleNormal="85" workbookViewId="0">
      <selection activeCell="C45" sqref="C45"/>
    </sheetView>
  </sheetViews>
  <sheetFormatPr defaultColWidth="0" defaultRowHeight="12.75" x14ac:dyDescent="0.2"/>
  <cols>
    <col min="1" max="1" width="9.42578125" style="1" customWidth="1"/>
    <col min="2" max="2" width="1.5703125" style="1" customWidth="1"/>
    <col min="3" max="3" width="68.140625" style="1" customWidth="1"/>
    <col min="4" max="4" width="7.28515625" style="1" bestFit="1" customWidth="1"/>
    <col min="5" max="5" width="22.42578125" style="1" customWidth="1"/>
    <col min="6" max="7" width="17.28515625" style="2" bestFit="1" customWidth="1"/>
    <col min="8" max="8" width="15.85546875" style="2" bestFit="1" customWidth="1"/>
    <col min="9" max="9" width="13" style="2" bestFit="1" customWidth="1"/>
    <col min="10" max="11" width="13.140625" style="2" bestFit="1" customWidth="1"/>
    <col min="12" max="12" width="12.5703125" style="2" bestFit="1" customWidth="1"/>
    <col min="13" max="13" width="13.28515625" style="2" customWidth="1"/>
    <col min="14" max="14" width="14.5703125" style="2" customWidth="1"/>
    <col min="15" max="15" width="13.7109375" style="2" customWidth="1"/>
    <col min="16" max="18" width="11.85546875" style="2" bestFit="1" customWidth="1"/>
    <col min="19" max="27" width="11.85546875" style="1" bestFit="1" customWidth="1"/>
    <col min="28" max="28" width="13.140625" style="1" bestFit="1" customWidth="1"/>
    <col min="29" max="29" width="11.85546875" style="1" bestFit="1" customWidth="1"/>
    <col min="30" max="30" width="13.140625" style="1" bestFit="1" customWidth="1"/>
    <col min="31" max="42" width="12" style="1" bestFit="1" customWidth="1"/>
    <col min="43" max="62" width="12" style="1" customWidth="1"/>
    <col min="63" max="65" width="0" style="12" hidden="1" customWidth="1"/>
    <col min="66" max="68" width="12" style="12" hidden="1" customWidth="1"/>
    <col min="69" max="16384" width="0" style="12" hidden="1"/>
  </cols>
  <sheetData>
    <row r="1" spans="1:62" x14ac:dyDescent="0.2">
      <c r="C1" s="104" t="s">
        <v>5</v>
      </c>
      <c r="D1" s="105"/>
    </row>
    <row r="2" spans="1:62" ht="15" x14ac:dyDescent="0.25">
      <c r="C2" s="108" t="s">
        <v>6</v>
      </c>
      <c r="D2" s="105"/>
    </row>
    <row r="3" spans="1:62" ht="15" x14ac:dyDescent="0.25">
      <c r="C3" s="107" t="s">
        <v>7</v>
      </c>
      <c r="D3" s="105"/>
    </row>
    <row r="4" spans="1:62" ht="15" x14ac:dyDescent="0.25">
      <c r="C4" s="109" t="s">
        <v>32</v>
      </c>
      <c r="D4" s="105"/>
    </row>
    <row r="6" spans="1:62" ht="14.25" x14ac:dyDescent="0.2">
      <c r="A6" s="10"/>
      <c r="B6" s="9"/>
      <c r="C6" s="10"/>
      <c r="D6" s="11"/>
      <c r="E6" s="1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4.25" x14ac:dyDescent="0.2">
      <c r="A7" s="3"/>
      <c r="B7" s="3"/>
      <c r="C7" s="3"/>
      <c r="D7" s="3"/>
      <c r="E7" s="3"/>
      <c r="F7" s="21"/>
      <c r="G7" s="21"/>
      <c r="H7" s="21"/>
      <c r="I7" s="21"/>
      <c r="J7" s="21"/>
      <c r="K7" s="21"/>
      <c r="L7" s="21"/>
      <c r="M7" s="21"/>
      <c r="N7" s="21"/>
      <c r="O7" s="2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64" customFormat="1" ht="14.25" customHeight="1" x14ac:dyDescent="0.25">
      <c r="A8" s="3"/>
      <c r="B8" s="106" t="s">
        <v>8</v>
      </c>
      <c r="C8" s="106"/>
      <c r="D8" s="8"/>
      <c r="E8" s="29" t="s">
        <v>9</v>
      </c>
      <c r="F8" s="59">
        <v>2023</v>
      </c>
      <c r="G8" s="59">
        <v>2024</v>
      </c>
      <c r="H8" s="59">
        <v>2025</v>
      </c>
      <c r="I8" s="59">
        <v>2026</v>
      </c>
      <c r="J8" s="59">
        <v>2027</v>
      </c>
      <c r="K8" s="59">
        <v>2028</v>
      </c>
      <c r="L8" s="59">
        <v>2029</v>
      </c>
      <c r="M8" s="59">
        <v>2030</v>
      </c>
      <c r="N8" s="59">
        <v>2031</v>
      </c>
      <c r="O8" s="59">
        <v>2032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64" customFormat="1" ht="14.25" customHeight="1" x14ac:dyDescent="0.2">
      <c r="A9" s="3"/>
      <c r="B9" s="106"/>
      <c r="C9" s="106"/>
      <c r="D9" s="8"/>
      <c r="E9" s="8"/>
      <c r="F9" s="61"/>
      <c r="G9" s="61"/>
      <c r="H9" s="61"/>
      <c r="I9" s="61"/>
      <c r="J9" s="61"/>
      <c r="K9" s="61"/>
      <c r="L9" s="61"/>
      <c r="M9" s="61"/>
      <c r="N9" s="61"/>
      <c r="O9" s="6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3"/>
    </row>
    <row r="10" spans="1:62" s="64" customFormat="1" ht="14.25" x14ac:dyDescent="0.2">
      <c r="A10" s="3"/>
      <c r="B10" s="3"/>
      <c r="C10" s="3"/>
      <c r="D10" s="8"/>
      <c r="E10" s="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3"/>
    </row>
    <row r="11" spans="1:62" s="64" customFormat="1" ht="14.25" x14ac:dyDescent="0.2">
      <c r="A11" s="14"/>
      <c r="B11" s="15"/>
      <c r="C11" s="7"/>
      <c r="D11" s="17"/>
      <c r="E11" s="10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3"/>
    </row>
    <row r="12" spans="1:62" s="64" customFormat="1" ht="15" x14ac:dyDescent="0.25">
      <c r="A12" s="14"/>
      <c r="B12" s="15"/>
      <c r="C12" s="22" t="s">
        <v>23</v>
      </c>
      <c r="D12" s="4"/>
      <c r="E12" s="5" t="s">
        <v>0</v>
      </c>
      <c r="F12" s="63">
        <v>8.6199999999999999E-2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3"/>
    </row>
    <row r="13" spans="1:62" s="64" customFormat="1" ht="15" x14ac:dyDescent="0.25">
      <c r="A13" s="14"/>
      <c r="B13" s="16"/>
      <c r="C13" s="29" t="s">
        <v>10</v>
      </c>
      <c r="D13" s="36" t="s">
        <v>2</v>
      </c>
      <c r="E13" s="83">
        <f>NPV($F$12,G13:M13)+F13</f>
        <v>9152239.9778056219</v>
      </c>
      <c r="F13" s="84">
        <f>+F14+F15</f>
        <v>2999999.9999999972</v>
      </c>
      <c r="G13" s="84">
        <f>+G14+G15</f>
        <v>3000000</v>
      </c>
      <c r="H13" s="84">
        <f>+H14+H15</f>
        <v>4000000</v>
      </c>
      <c r="I13" s="84">
        <f>+I14+I15</f>
        <v>0</v>
      </c>
      <c r="J13" s="84">
        <f>+J14+J15</f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3"/>
    </row>
    <row r="14" spans="1:62" s="64" customFormat="1" ht="15" x14ac:dyDescent="0.25">
      <c r="A14" s="14"/>
      <c r="B14" s="16"/>
      <c r="C14" s="25" t="s">
        <v>11</v>
      </c>
      <c r="D14" s="37" t="s">
        <v>2</v>
      </c>
      <c r="E14" s="80"/>
      <c r="F14" s="78">
        <v>2439024.3902439</v>
      </c>
      <c r="G14" s="78">
        <v>2439024.3902439023</v>
      </c>
      <c r="H14" s="78">
        <v>3252032.5203252034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3"/>
    </row>
    <row r="15" spans="1:62" s="64" customFormat="1" ht="15" x14ac:dyDescent="0.25">
      <c r="A15" s="14"/>
      <c r="B15" s="16"/>
      <c r="C15" s="25" t="s">
        <v>12</v>
      </c>
      <c r="D15" s="37" t="s">
        <v>2</v>
      </c>
      <c r="E15" s="80"/>
      <c r="F15" s="78">
        <f>+F14*0.23</f>
        <v>560975.60975609708</v>
      </c>
      <c r="G15" s="78">
        <f>+G14*0.23</f>
        <v>560975.60975609755</v>
      </c>
      <c r="H15" s="78">
        <f>+H14*0.23</f>
        <v>747967.47967479681</v>
      </c>
      <c r="I15" s="78">
        <f t="shared" ref="I15:O15" si="0">+I14*0.23</f>
        <v>0</v>
      </c>
      <c r="J15" s="78">
        <f t="shared" si="0"/>
        <v>0</v>
      </c>
      <c r="K15" s="78">
        <f t="shared" si="0"/>
        <v>0</v>
      </c>
      <c r="L15" s="78">
        <f t="shared" si="0"/>
        <v>0</v>
      </c>
      <c r="M15" s="78">
        <f t="shared" si="0"/>
        <v>0</v>
      </c>
      <c r="N15" s="78">
        <f t="shared" si="0"/>
        <v>0</v>
      </c>
      <c r="O15" s="78">
        <f t="shared" si="0"/>
        <v>0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3"/>
    </row>
    <row r="16" spans="1:62" s="64" customFormat="1" ht="15" x14ac:dyDescent="0.25">
      <c r="A16" s="14"/>
      <c r="B16" s="16"/>
      <c r="C16" s="25" t="s">
        <v>25</v>
      </c>
      <c r="D16" s="37" t="s">
        <v>2</v>
      </c>
      <c r="E16" s="80"/>
      <c r="F16" s="78">
        <v>0</v>
      </c>
      <c r="G16" s="78">
        <v>0</v>
      </c>
      <c r="H16" s="78">
        <v>0</v>
      </c>
      <c r="I16" s="78">
        <v>0</v>
      </c>
      <c r="J16" s="78">
        <f t="shared" ref="J16:O16" si="1">+J15*0.23</f>
        <v>0</v>
      </c>
      <c r="K16" s="78">
        <f t="shared" si="1"/>
        <v>0</v>
      </c>
      <c r="L16" s="78">
        <f t="shared" si="1"/>
        <v>0</v>
      </c>
      <c r="M16" s="78">
        <f t="shared" si="1"/>
        <v>0</v>
      </c>
      <c r="N16" s="78">
        <f t="shared" si="1"/>
        <v>0</v>
      </c>
      <c r="O16" s="78">
        <f t="shared" si="1"/>
        <v>0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3"/>
    </row>
    <row r="17" spans="1:62" s="64" customFormat="1" ht="14.25" x14ac:dyDescent="0.2">
      <c r="A17" s="14"/>
      <c r="B17" s="16"/>
      <c r="C17" s="1"/>
      <c r="D17" s="12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3"/>
    </row>
    <row r="18" spans="1:62" s="64" customFormat="1" ht="14.25" x14ac:dyDescent="0.2">
      <c r="A18" s="14"/>
      <c r="B18" s="16"/>
      <c r="C18" s="18"/>
      <c r="D18" s="17"/>
      <c r="E18" s="16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3"/>
    </row>
    <row r="19" spans="1:62" s="64" customFormat="1" ht="15" x14ac:dyDescent="0.25">
      <c r="A19" s="14"/>
      <c r="B19" s="16"/>
      <c r="C19" s="22" t="s">
        <v>13</v>
      </c>
      <c r="D19" s="4"/>
      <c r="E19" s="28" t="s">
        <v>0</v>
      </c>
      <c r="F19" s="65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3"/>
    </row>
    <row r="20" spans="1:62" s="64" customFormat="1" ht="15" x14ac:dyDescent="0.25">
      <c r="A20" s="14"/>
      <c r="B20" s="16"/>
      <c r="C20" s="24" t="s">
        <v>14</v>
      </c>
      <c r="D20" s="37" t="s">
        <v>2</v>
      </c>
      <c r="E20" s="83">
        <f>NPV($F$12,G20:BJ20)+F20</f>
        <v>900052.25376090896</v>
      </c>
      <c r="F20" s="78">
        <v>0</v>
      </c>
      <c r="G20" s="78">
        <v>50000</v>
      </c>
      <c r="H20" s="78">
        <v>90000</v>
      </c>
      <c r="I20" s="78">
        <v>180000</v>
      </c>
      <c r="J20" s="78">
        <v>180000</v>
      </c>
      <c r="K20" s="78">
        <v>180000</v>
      </c>
      <c r="L20" s="78">
        <v>180000</v>
      </c>
      <c r="M20" s="78">
        <v>180000</v>
      </c>
      <c r="N20" s="78">
        <v>180000</v>
      </c>
      <c r="O20" s="78">
        <v>180000</v>
      </c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3"/>
    </row>
    <row r="21" spans="1:62" s="64" customFormat="1" ht="15" x14ac:dyDescent="0.25">
      <c r="A21" s="14"/>
      <c r="B21" s="15"/>
      <c r="C21" s="24" t="s">
        <v>15</v>
      </c>
      <c r="D21" s="37" t="s">
        <v>2</v>
      </c>
      <c r="E21" s="83">
        <f>NPV($F$12,G21:BJ21)+F21</f>
        <v>791984.03471273719</v>
      </c>
      <c r="F21" s="78">
        <v>0</v>
      </c>
      <c r="G21" s="78">
        <v>55000</v>
      </c>
      <c r="H21" s="78">
        <v>110000</v>
      </c>
      <c r="I21" s="78">
        <v>150000</v>
      </c>
      <c r="J21" s="78">
        <v>150000</v>
      </c>
      <c r="K21" s="78">
        <v>150000</v>
      </c>
      <c r="L21" s="78">
        <v>150000</v>
      </c>
      <c r="M21" s="78">
        <v>150000</v>
      </c>
      <c r="N21" s="78">
        <v>150000</v>
      </c>
      <c r="O21" s="78">
        <v>150000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3"/>
    </row>
    <row r="22" spans="1:62" s="64" customFormat="1" ht="15" x14ac:dyDescent="0.25">
      <c r="A22" s="14"/>
      <c r="B22" s="16"/>
      <c r="C22" s="26" t="s">
        <v>16</v>
      </c>
      <c r="D22" s="36" t="s">
        <v>2</v>
      </c>
      <c r="E22" s="83">
        <f>NPV($F$12,G22:BJ22)+F22</f>
        <v>108068.21904817171</v>
      </c>
      <c r="F22" s="84">
        <f>+F20-F21</f>
        <v>0</v>
      </c>
      <c r="G22" s="84">
        <f t="shared" ref="G22:O22" si="2">+G20-G21</f>
        <v>-5000</v>
      </c>
      <c r="H22" s="84">
        <f t="shared" si="2"/>
        <v>-20000</v>
      </c>
      <c r="I22" s="84">
        <f t="shared" si="2"/>
        <v>30000</v>
      </c>
      <c r="J22" s="84">
        <f t="shared" si="2"/>
        <v>30000</v>
      </c>
      <c r="K22" s="84">
        <f t="shared" si="2"/>
        <v>30000</v>
      </c>
      <c r="L22" s="84">
        <f t="shared" si="2"/>
        <v>30000</v>
      </c>
      <c r="M22" s="84">
        <f t="shared" si="2"/>
        <v>30000</v>
      </c>
      <c r="N22" s="84">
        <f t="shared" si="2"/>
        <v>30000</v>
      </c>
      <c r="O22" s="84">
        <f t="shared" si="2"/>
        <v>30000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3"/>
    </row>
    <row r="23" spans="1:62" s="64" customFormat="1" ht="14.25" x14ac:dyDescent="0.2">
      <c r="A23" s="14"/>
      <c r="B23" s="16"/>
      <c r="C23" s="6"/>
      <c r="D23" s="17"/>
      <c r="E23" s="1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3"/>
    </row>
    <row r="24" spans="1:62" s="100" customFormat="1" ht="15" x14ac:dyDescent="0.25">
      <c r="A24" s="31"/>
      <c r="B24" s="32"/>
      <c r="C24" s="19" t="s">
        <v>19</v>
      </c>
      <c r="D24" s="36" t="s">
        <v>2</v>
      </c>
      <c r="E24" s="83">
        <f>+E13</f>
        <v>9152239.9778056219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3"/>
    </row>
    <row r="25" spans="1:62" s="64" customFormat="1" ht="15" x14ac:dyDescent="0.25">
      <c r="A25" s="14"/>
      <c r="B25" s="16"/>
      <c r="C25" s="19" t="s">
        <v>17</v>
      </c>
      <c r="D25" s="23"/>
      <c r="E25" s="83">
        <f>+IF(E22&gt;0,E22,0)</f>
        <v>108068.21904817171</v>
      </c>
      <c r="F25" s="67"/>
      <c r="G25" s="67"/>
      <c r="H25" s="67"/>
      <c r="I25" s="6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3"/>
    </row>
    <row r="26" spans="1:62" s="64" customFormat="1" ht="15" x14ac:dyDescent="0.25">
      <c r="A26" s="14"/>
      <c r="B26" s="16"/>
      <c r="C26" s="19"/>
      <c r="D26" s="19"/>
      <c r="E26" s="19"/>
      <c r="F26" s="67"/>
      <c r="G26" s="67"/>
      <c r="H26" s="67"/>
      <c r="I26" s="6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3"/>
    </row>
    <row r="27" spans="1:62" s="64" customFormat="1" ht="15" x14ac:dyDescent="0.25">
      <c r="A27" s="14"/>
      <c r="B27" s="16"/>
      <c r="C27" s="19" t="s">
        <v>18</v>
      </c>
      <c r="D27" s="23"/>
      <c r="E27" s="35" t="str">
        <f>IF(E25&lt;0, "TAK", "NIE")</f>
        <v>NIE</v>
      </c>
      <c r="F27" s="65"/>
      <c r="G27" s="67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3"/>
    </row>
    <row r="28" spans="1:62" s="64" customFormat="1" ht="15" x14ac:dyDescent="0.25">
      <c r="A28" s="14"/>
      <c r="B28" s="16"/>
      <c r="C28" s="19"/>
      <c r="D28" s="23"/>
      <c r="E28" s="27"/>
      <c r="F28" s="65"/>
      <c r="G28" s="67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3"/>
    </row>
    <row r="29" spans="1:62" s="64" customFormat="1" ht="30" x14ac:dyDescent="0.25">
      <c r="A29" s="14"/>
      <c r="B29" s="16"/>
      <c r="C29" s="30" t="s">
        <v>20</v>
      </c>
      <c r="D29" s="36" t="s">
        <v>2</v>
      </c>
      <c r="E29" s="85">
        <f>+E24-E25</f>
        <v>9044171.7587574497</v>
      </c>
      <c r="F29" s="65"/>
      <c r="G29" s="67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3"/>
    </row>
    <row r="30" spans="1:62" s="64" customFormat="1" ht="15" x14ac:dyDescent="0.25">
      <c r="A30" s="14"/>
      <c r="B30" s="16"/>
      <c r="C30" s="19"/>
      <c r="D30" s="23"/>
      <c r="E30" s="86"/>
      <c r="F30" s="65"/>
      <c r="G30" s="6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3"/>
    </row>
    <row r="31" spans="1:62" s="64" customFormat="1" ht="30" x14ac:dyDescent="0.25">
      <c r="A31" s="14"/>
      <c r="B31" s="16"/>
      <c r="C31" s="30" t="s">
        <v>21</v>
      </c>
      <c r="D31" s="36" t="s">
        <v>2</v>
      </c>
      <c r="E31" s="87">
        <f>+(SUM(F13:M13))*E29/E24</f>
        <v>9881921.5631252639</v>
      </c>
      <c r="F31" s="65"/>
      <c r="G31" s="67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3"/>
    </row>
    <row r="32" spans="1:62" s="64" customFormat="1" ht="14.25" x14ac:dyDescent="0.2">
      <c r="A32" s="14"/>
      <c r="B32" s="16"/>
      <c r="C32" s="1"/>
      <c r="D32" s="1"/>
      <c r="E32" s="1"/>
      <c r="F32" s="65"/>
      <c r="G32" s="67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3"/>
    </row>
    <row r="33" spans="1:62" s="64" customFormat="1" ht="15" x14ac:dyDescent="0.25">
      <c r="A33" s="14"/>
      <c r="B33" s="16"/>
      <c r="C33" s="19"/>
      <c r="D33" s="23"/>
      <c r="E33" s="27"/>
      <c r="F33" s="65"/>
      <c r="G33" s="67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3"/>
    </row>
    <row r="34" spans="1:62" s="64" customFormat="1" ht="14.25" x14ac:dyDescent="0.2">
      <c r="A34" s="14"/>
      <c r="B34" s="3"/>
      <c r="C34" s="3"/>
      <c r="D34" s="3"/>
      <c r="E34" s="3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3"/>
    </row>
    <row r="35" spans="1:62" s="64" customFormat="1" ht="14.25" x14ac:dyDescent="0.2">
      <c r="A35" s="14"/>
      <c r="B35" s="1"/>
      <c r="C35" s="106" t="s">
        <v>22</v>
      </c>
      <c r="D35" s="8"/>
      <c r="E35" s="3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3"/>
    </row>
    <row r="36" spans="1:62" s="64" customFormat="1" ht="15" x14ac:dyDescent="0.25">
      <c r="A36" s="14"/>
      <c r="B36" s="1"/>
      <c r="C36" s="106"/>
      <c r="D36" s="8"/>
      <c r="E36" s="29" t="s">
        <v>9</v>
      </c>
      <c r="F36" s="59">
        <v>2023</v>
      </c>
      <c r="G36" s="59">
        <v>2024</v>
      </c>
      <c r="H36" s="59">
        <v>2025</v>
      </c>
      <c r="I36" s="59">
        <v>2026</v>
      </c>
      <c r="J36" s="59">
        <v>2027</v>
      </c>
      <c r="K36" s="59">
        <v>2028</v>
      </c>
      <c r="L36" s="59">
        <v>2029</v>
      </c>
      <c r="M36" s="59">
        <v>2030</v>
      </c>
      <c r="N36" s="59">
        <v>2031</v>
      </c>
      <c r="O36" s="59">
        <v>2032</v>
      </c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3"/>
    </row>
    <row r="37" spans="1:62" s="64" customFormat="1" ht="14.25" x14ac:dyDescent="0.2">
      <c r="A37" s="3"/>
      <c r="B37" s="3"/>
      <c r="C37" s="3"/>
      <c r="D37" s="8"/>
      <c r="E37" s="3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3"/>
    </row>
    <row r="38" spans="1:62" s="64" customFormat="1" ht="14.25" customHeight="1" x14ac:dyDescent="0.2">
      <c r="A38" s="3"/>
      <c r="B38" s="1"/>
      <c r="C38" s="1"/>
      <c r="D38" s="12"/>
      <c r="E38" s="1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3"/>
    </row>
    <row r="39" spans="1:62" s="64" customFormat="1" ht="14.25" x14ac:dyDescent="0.2">
      <c r="A39" s="14"/>
      <c r="B39" s="1"/>
      <c r="C39" s="1"/>
      <c r="D39" s="12"/>
      <c r="E39" s="1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3"/>
    </row>
    <row r="40" spans="1:62" s="64" customFormat="1" ht="30" x14ac:dyDescent="0.25">
      <c r="A40" s="14"/>
      <c r="B40" s="1"/>
      <c r="C40" s="34" t="s">
        <v>24</v>
      </c>
      <c r="D40" s="37" t="s">
        <v>2</v>
      </c>
      <c r="E40" s="33"/>
      <c r="F40" s="88">
        <f>+F41+F42</f>
        <v>0</v>
      </c>
      <c r="G40" s="88">
        <f t="shared" ref="G40:O40" si="3">+G41+G42</f>
        <v>0</v>
      </c>
      <c r="H40" s="88">
        <f t="shared" si="3"/>
        <v>0</v>
      </c>
      <c r="I40" s="88">
        <f t="shared" si="3"/>
        <v>0</v>
      </c>
      <c r="J40" s="88">
        <f t="shared" si="3"/>
        <v>0</v>
      </c>
      <c r="K40" s="88">
        <f t="shared" si="3"/>
        <v>0</v>
      </c>
      <c r="L40" s="88">
        <f t="shared" si="3"/>
        <v>0</v>
      </c>
      <c r="M40" s="88">
        <f t="shared" si="3"/>
        <v>0</v>
      </c>
      <c r="N40" s="88">
        <f t="shared" si="3"/>
        <v>0</v>
      </c>
      <c r="O40" s="88">
        <f t="shared" si="3"/>
        <v>0</v>
      </c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3"/>
    </row>
    <row r="41" spans="1:62" s="64" customFormat="1" ht="15" x14ac:dyDescent="0.25">
      <c r="A41" s="14"/>
      <c r="B41" s="1"/>
      <c r="C41" s="34" t="str">
        <f>+C15</f>
        <v>VAT(nieodzyskiwalny, kwalifikowalny wg GBER)</v>
      </c>
      <c r="D41" s="37" t="s">
        <v>2</v>
      </c>
      <c r="E41" s="33"/>
      <c r="F41" s="78">
        <v>0</v>
      </c>
      <c r="G41" s="78">
        <v>0</v>
      </c>
      <c r="H41" s="78">
        <v>0</v>
      </c>
      <c r="I41" s="78">
        <v>0</v>
      </c>
      <c r="J41" s="78">
        <f t="shared" ref="J41:O41" si="4">+J15</f>
        <v>0</v>
      </c>
      <c r="K41" s="78">
        <v>0</v>
      </c>
      <c r="L41" s="78">
        <f t="shared" si="4"/>
        <v>0</v>
      </c>
      <c r="M41" s="78">
        <f t="shared" si="4"/>
        <v>0</v>
      </c>
      <c r="N41" s="78">
        <f t="shared" si="4"/>
        <v>0</v>
      </c>
      <c r="O41" s="78">
        <f t="shared" si="4"/>
        <v>0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3"/>
    </row>
    <row r="42" spans="1:62" s="64" customFormat="1" ht="15" x14ac:dyDescent="0.25">
      <c r="A42" s="14"/>
      <c r="B42" s="1"/>
      <c r="C42" s="34" t="s">
        <v>26</v>
      </c>
      <c r="D42" s="37" t="s">
        <v>2</v>
      </c>
      <c r="E42" s="33"/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3"/>
    </row>
    <row r="43" spans="1:62" s="64" customFormat="1" ht="15" x14ac:dyDescent="0.25">
      <c r="A43" s="14"/>
      <c r="B43" s="1"/>
      <c r="C43" s="19"/>
      <c r="D43" s="23"/>
      <c r="E43" s="13"/>
      <c r="F43" s="82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3"/>
    </row>
    <row r="44" spans="1:62" s="64" customFormat="1" ht="15" x14ac:dyDescent="0.25">
      <c r="A44" s="14"/>
      <c r="B44" s="1"/>
      <c r="C44" s="19"/>
      <c r="D44" s="23"/>
      <c r="E44" s="1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3"/>
    </row>
    <row r="45" spans="1:62" s="64" customFormat="1" ht="15" x14ac:dyDescent="0.25">
      <c r="A45" s="14"/>
      <c r="B45" s="1"/>
      <c r="C45" s="30" t="s">
        <v>36</v>
      </c>
      <c r="D45" s="36" t="s">
        <v>2</v>
      </c>
      <c r="E45" s="85">
        <f>+(SUM(F13:M13)-SUM(F40:M40))*E29/E24</f>
        <v>9881921.5631252639</v>
      </c>
      <c r="F45" s="101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3"/>
    </row>
    <row r="46" spans="1:62" s="64" customFormat="1" ht="14.25" x14ac:dyDescent="0.2">
      <c r="A46" s="14"/>
      <c r="B46" s="1"/>
      <c r="C46" s="1"/>
      <c r="D46" s="12"/>
      <c r="E46" s="1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3"/>
    </row>
    <row r="47" spans="1:62" s="64" customFormat="1" ht="15" x14ac:dyDescent="0.25">
      <c r="A47" s="14"/>
      <c r="B47" s="16"/>
      <c r="C47" s="19" t="s">
        <v>35</v>
      </c>
      <c r="D47" s="12"/>
      <c r="E47" s="103">
        <v>0.79710000000000003</v>
      </c>
      <c r="F47" s="10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3"/>
    </row>
    <row r="48" spans="1:62" s="64" customFormat="1" ht="14.25" x14ac:dyDescent="0.2">
      <c r="A48" s="14"/>
      <c r="B48" s="16"/>
      <c r="C48" s="1"/>
      <c r="D48" s="12"/>
      <c r="E48" s="12"/>
      <c r="F48" s="10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3"/>
    </row>
    <row r="49" spans="1:62" s="64" customFormat="1" ht="15" x14ac:dyDescent="0.25">
      <c r="A49" s="14"/>
      <c r="B49" s="16"/>
      <c r="C49" s="19" t="s">
        <v>37</v>
      </c>
      <c r="D49" s="36" t="s">
        <v>2</v>
      </c>
      <c r="E49" s="85">
        <f>E45*E47</f>
        <v>7876879.6779671479</v>
      </c>
      <c r="F49" s="10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3"/>
    </row>
    <row r="50" spans="1:62" s="64" customFormat="1" ht="15" x14ac:dyDescent="0.25">
      <c r="A50" s="14"/>
      <c r="B50" s="16"/>
      <c r="C50" s="19"/>
      <c r="D50" s="13"/>
      <c r="E50" s="13"/>
      <c r="F50" s="10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3"/>
    </row>
    <row r="51" spans="1:62" s="64" customFormat="1" ht="14.25" x14ac:dyDescent="0.2">
      <c r="A51" s="14"/>
      <c r="B51" s="16"/>
      <c r="C51" s="1"/>
      <c r="D51" s="1"/>
      <c r="E51" s="1"/>
      <c r="F51" s="10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3"/>
    </row>
    <row r="52" spans="1:62" ht="15.75" hidden="1" x14ac:dyDescent="0.25">
      <c r="A52" s="14"/>
      <c r="B52" s="16"/>
      <c r="C52" s="19"/>
      <c r="D52" s="17"/>
      <c r="E52" s="68">
        <v>0.8</v>
      </c>
      <c r="F52" s="69">
        <v>0.85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3"/>
    </row>
    <row r="53" spans="1:62" ht="14.25" x14ac:dyDescent="0.2">
      <c r="A53" s="14"/>
      <c r="B53" s="3"/>
      <c r="C53" s="3"/>
      <c r="D53" s="3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4.25" x14ac:dyDescent="0.2"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</row>
    <row r="55" spans="1:62" ht="14.25" x14ac:dyDescent="0.2">
      <c r="F55" s="1"/>
      <c r="G55" s="1"/>
      <c r="H55" s="1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</row>
    <row r="56" spans="1:62" ht="14.25" x14ac:dyDescent="0.2"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</row>
    <row r="57" spans="1:62" ht="14.25" x14ac:dyDescent="0.2"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</row>
    <row r="58" spans="1:62" ht="14.25" x14ac:dyDescent="0.2"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</row>
    <row r="59" spans="1:62" ht="14.25" x14ac:dyDescent="0.2"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1:62" ht="14.25" x14ac:dyDescent="0.2"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</row>
    <row r="61" spans="1:62" ht="14.25" x14ac:dyDescent="0.2"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</row>
    <row r="62" spans="1:62" ht="14.25" x14ac:dyDescent="0.2"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  <row r="63" spans="1:62" ht="14.25" x14ac:dyDescent="0.2"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</row>
  </sheetData>
  <sheetProtection algorithmName="SHA-512" hashValue="LN9wwQ47zFejlDZCa6Hpcdqerxp7lZfshuG+TUWSBA/Ay1QBa3Zb175RNgilJb8ficOsZj1+Osk/4kaPPEeYEQ==" saltValue="/lP7Mt3fX3tQ/wkoPPvdrw==" spinCount="100000" sheet="1" objects="1" scenarios="1" formatCells="0" formatColumns="0" formatRows="0"/>
  <dataConsolidate/>
  <mergeCells count="6">
    <mergeCell ref="C1:D1"/>
    <mergeCell ref="C35:C36"/>
    <mergeCell ref="B8:C9"/>
    <mergeCell ref="C3:D3"/>
    <mergeCell ref="C2:D2"/>
    <mergeCell ref="C4:D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6"/>
  <sheetViews>
    <sheetView zoomScale="85" zoomScaleNormal="85" workbookViewId="0">
      <selection activeCell="A29" sqref="A29"/>
    </sheetView>
  </sheetViews>
  <sheetFormatPr defaultRowHeight="12" x14ac:dyDescent="0.2"/>
  <cols>
    <col min="1" max="1" width="67.85546875" style="39" customWidth="1"/>
    <col min="2" max="2" width="13.85546875" style="56" bestFit="1" customWidth="1"/>
    <col min="3" max="4" width="13.140625" style="70" bestFit="1" customWidth="1"/>
    <col min="5" max="5" width="11.7109375" style="70" bestFit="1" customWidth="1"/>
    <col min="6" max="6" width="13.140625" style="70" bestFit="1" customWidth="1"/>
    <col min="7" max="17" width="11.7109375" style="70" bestFit="1" customWidth="1"/>
    <col min="18" max="62" width="9.140625" style="70"/>
    <col min="63" max="247" width="9.140625" style="39"/>
    <col min="248" max="248" width="43.140625" style="39" customWidth="1"/>
    <col min="249" max="503" width="9.140625" style="39"/>
    <col min="504" max="504" width="43.140625" style="39" customWidth="1"/>
    <col min="505" max="759" width="9.140625" style="39"/>
    <col min="760" max="760" width="43.140625" style="39" customWidth="1"/>
    <col min="761" max="1015" width="9.140625" style="39"/>
    <col min="1016" max="1016" width="43.140625" style="39" customWidth="1"/>
    <col min="1017" max="1271" width="9.140625" style="39"/>
    <col min="1272" max="1272" width="43.140625" style="39" customWidth="1"/>
    <col min="1273" max="1527" width="9.140625" style="39"/>
    <col min="1528" max="1528" width="43.140625" style="39" customWidth="1"/>
    <col min="1529" max="1783" width="9.140625" style="39"/>
    <col min="1784" max="1784" width="43.140625" style="39" customWidth="1"/>
    <col min="1785" max="2039" width="9.140625" style="39"/>
    <col min="2040" max="2040" width="43.140625" style="39" customWidth="1"/>
    <col min="2041" max="2295" width="9.140625" style="39"/>
    <col min="2296" max="2296" width="43.140625" style="39" customWidth="1"/>
    <col min="2297" max="2551" width="9.140625" style="39"/>
    <col min="2552" max="2552" width="43.140625" style="39" customWidth="1"/>
    <col min="2553" max="2807" width="9.140625" style="39"/>
    <col min="2808" max="2808" width="43.140625" style="39" customWidth="1"/>
    <col min="2809" max="3063" width="9.140625" style="39"/>
    <col min="3064" max="3064" width="43.140625" style="39" customWidth="1"/>
    <col min="3065" max="3319" width="9.140625" style="39"/>
    <col min="3320" max="3320" width="43.140625" style="39" customWidth="1"/>
    <col min="3321" max="3575" width="9.140625" style="39"/>
    <col min="3576" max="3576" width="43.140625" style="39" customWidth="1"/>
    <col min="3577" max="3831" width="9.140625" style="39"/>
    <col min="3832" max="3832" width="43.140625" style="39" customWidth="1"/>
    <col min="3833" max="4087" width="9.140625" style="39"/>
    <col min="4088" max="4088" width="43.140625" style="39" customWidth="1"/>
    <col min="4089" max="4343" width="9.140625" style="39"/>
    <col min="4344" max="4344" width="43.140625" style="39" customWidth="1"/>
    <col min="4345" max="4599" width="9.140625" style="39"/>
    <col min="4600" max="4600" width="43.140625" style="39" customWidth="1"/>
    <col min="4601" max="4855" width="9.140625" style="39"/>
    <col min="4856" max="4856" width="43.140625" style="39" customWidth="1"/>
    <col min="4857" max="5111" width="9.140625" style="39"/>
    <col min="5112" max="5112" width="43.140625" style="39" customWidth="1"/>
    <col min="5113" max="5367" width="9.140625" style="39"/>
    <col min="5368" max="5368" width="43.140625" style="39" customWidth="1"/>
    <col min="5369" max="5623" width="9.140625" style="39"/>
    <col min="5624" max="5624" width="43.140625" style="39" customWidth="1"/>
    <col min="5625" max="5879" width="9.140625" style="39"/>
    <col min="5880" max="5880" width="43.140625" style="39" customWidth="1"/>
    <col min="5881" max="6135" width="9.140625" style="39"/>
    <col min="6136" max="6136" width="43.140625" style="39" customWidth="1"/>
    <col min="6137" max="6391" width="9.140625" style="39"/>
    <col min="6392" max="6392" width="43.140625" style="39" customWidth="1"/>
    <col min="6393" max="6647" width="9.140625" style="39"/>
    <col min="6648" max="6648" width="43.140625" style="39" customWidth="1"/>
    <col min="6649" max="6903" width="9.140625" style="39"/>
    <col min="6904" max="6904" width="43.140625" style="39" customWidth="1"/>
    <col min="6905" max="7159" width="9.140625" style="39"/>
    <col min="7160" max="7160" width="43.140625" style="39" customWidth="1"/>
    <col min="7161" max="7415" width="9.140625" style="39"/>
    <col min="7416" max="7416" width="43.140625" style="39" customWidth="1"/>
    <col min="7417" max="7671" width="9.140625" style="39"/>
    <col min="7672" max="7672" width="43.140625" style="39" customWidth="1"/>
    <col min="7673" max="7927" width="9.140625" style="39"/>
    <col min="7928" max="7928" width="43.140625" style="39" customWidth="1"/>
    <col min="7929" max="8183" width="9.140625" style="39"/>
    <col min="8184" max="8184" width="43.140625" style="39" customWidth="1"/>
    <col min="8185" max="8439" width="9.140625" style="39"/>
    <col min="8440" max="8440" width="43.140625" style="39" customWidth="1"/>
    <col min="8441" max="8695" width="9.140625" style="39"/>
    <col min="8696" max="8696" width="43.140625" style="39" customWidth="1"/>
    <col min="8697" max="8951" width="9.140625" style="39"/>
    <col min="8952" max="8952" width="43.140625" style="39" customWidth="1"/>
    <col min="8953" max="9207" width="9.140625" style="39"/>
    <col min="9208" max="9208" width="43.140625" style="39" customWidth="1"/>
    <col min="9209" max="9463" width="9.140625" style="39"/>
    <col min="9464" max="9464" width="43.140625" style="39" customWidth="1"/>
    <col min="9465" max="9719" width="9.140625" style="39"/>
    <col min="9720" max="9720" width="43.140625" style="39" customWidth="1"/>
    <col min="9721" max="9975" width="9.140625" style="39"/>
    <col min="9976" max="9976" width="43.140625" style="39" customWidth="1"/>
    <col min="9977" max="10231" width="9.140625" style="39"/>
    <col min="10232" max="10232" width="43.140625" style="39" customWidth="1"/>
    <col min="10233" max="10487" width="9.140625" style="39"/>
    <col min="10488" max="10488" width="43.140625" style="39" customWidth="1"/>
    <col min="10489" max="10743" width="9.140625" style="39"/>
    <col min="10744" max="10744" width="43.140625" style="39" customWidth="1"/>
    <col min="10745" max="10999" width="9.140625" style="39"/>
    <col min="11000" max="11000" width="43.140625" style="39" customWidth="1"/>
    <col min="11001" max="11255" width="9.140625" style="39"/>
    <col min="11256" max="11256" width="43.140625" style="39" customWidth="1"/>
    <col min="11257" max="11511" width="9.140625" style="39"/>
    <col min="11512" max="11512" width="43.140625" style="39" customWidth="1"/>
    <col min="11513" max="11767" width="9.140625" style="39"/>
    <col min="11768" max="11768" width="43.140625" style="39" customWidth="1"/>
    <col min="11769" max="12023" width="9.140625" style="39"/>
    <col min="12024" max="12024" width="43.140625" style="39" customWidth="1"/>
    <col min="12025" max="12279" width="9.140625" style="39"/>
    <col min="12280" max="12280" width="43.140625" style="39" customWidth="1"/>
    <col min="12281" max="12535" width="9.140625" style="39"/>
    <col min="12536" max="12536" width="43.140625" style="39" customWidth="1"/>
    <col min="12537" max="12791" width="9.140625" style="39"/>
    <col min="12792" max="12792" width="43.140625" style="39" customWidth="1"/>
    <col min="12793" max="13047" width="9.140625" style="39"/>
    <col min="13048" max="13048" width="43.140625" style="39" customWidth="1"/>
    <col min="13049" max="13303" width="9.140625" style="39"/>
    <col min="13304" max="13304" width="43.140625" style="39" customWidth="1"/>
    <col min="13305" max="13559" width="9.140625" style="39"/>
    <col min="13560" max="13560" width="43.140625" style="39" customWidth="1"/>
    <col min="13561" max="13815" width="9.140625" style="39"/>
    <col min="13816" max="13816" width="43.140625" style="39" customWidth="1"/>
    <col min="13817" max="14071" width="9.140625" style="39"/>
    <col min="14072" max="14072" width="43.140625" style="39" customWidth="1"/>
    <col min="14073" max="14327" width="9.140625" style="39"/>
    <col min="14328" max="14328" width="43.140625" style="39" customWidth="1"/>
    <col min="14329" max="14583" width="9.140625" style="39"/>
    <col min="14584" max="14584" width="43.140625" style="39" customWidth="1"/>
    <col min="14585" max="14839" width="9.140625" style="39"/>
    <col min="14840" max="14840" width="43.140625" style="39" customWidth="1"/>
    <col min="14841" max="15095" width="9.140625" style="39"/>
    <col min="15096" max="15096" width="43.140625" style="39" customWidth="1"/>
    <col min="15097" max="15351" width="9.140625" style="39"/>
    <col min="15352" max="15352" width="43.140625" style="39" customWidth="1"/>
    <col min="15353" max="15607" width="9.140625" style="39"/>
    <col min="15608" max="15608" width="43.140625" style="39" customWidth="1"/>
    <col min="15609" max="15863" width="9.140625" style="39"/>
    <col min="15864" max="15864" width="43.140625" style="39" customWidth="1"/>
    <col min="15865" max="16119" width="9.140625" style="39"/>
    <col min="16120" max="16120" width="43.140625" style="39" customWidth="1"/>
    <col min="16121" max="16384" width="9.140625" style="39"/>
  </cols>
  <sheetData>
    <row r="1" spans="1:62" ht="12.75" x14ac:dyDescent="0.2">
      <c r="A1" s="104" t="s">
        <v>5</v>
      </c>
      <c r="B1" s="105"/>
    </row>
    <row r="2" spans="1:62" ht="15" x14ac:dyDescent="0.25">
      <c r="A2" s="108" t="s">
        <v>6</v>
      </c>
      <c r="B2" s="105"/>
    </row>
    <row r="3" spans="1:62" ht="15" x14ac:dyDescent="0.25">
      <c r="A3" s="107" t="s">
        <v>7</v>
      </c>
      <c r="B3" s="105"/>
    </row>
    <row r="4" spans="1:62" ht="15" x14ac:dyDescent="0.25">
      <c r="A4" s="109" t="s">
        <v>32</v>
      </c>
      <c r="B4" s="105"/>
    </row>
    <row r="5" spans="1:62" x14ac:dyDescent="0.2">
      <c r="A5" s="40"/>
      <c r="B5" s="39"/>
    </row>
    <row r="6" spans="1:62" s="42" customFormat="1" ht="18" x14ac:dyDescent="0.25">
      <c r="A6" s="38" t="s">
        <v>27</v>
      </c>
      <c r="B6" s="41"/>
      <c r="C6" s="71"/>
      <c r="D6" s="71"/>
      <c r="E6" s="71"/>
      <c r="F6" s="71"/>
      <c r="G6" s="71"/>
      <c r="H6" s="71"/>
      <c r="I6" s="71"/>
      <c r="J6" s="71"/>
      <c r="K6" s="71"/>
      <c r="L6" s="71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</row>
    <row r="7" spans="1:62" s="42" customFormat="1" ht="12.75" x14ac:dyDescent="0.2">
      <c r="B7" s="41"/>
      <c r="C7" s="71"/>
      <c r="D7" s="71"/>
      <c r="E7" s="71"/>
      <c r="F7" s="71"/>
      <c r="G7" s="71"/>
      <c r="H7" s="71"/>
      <c r="I7" s="71"/>
      <c r="J7" s="71"/>
      <c r="K7" s="71"/>
      <c r="L7" s="71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</row>
    <row r="8" spans="1:62" s="42" customFormat="1" ht="12.75" x14ac:dyDescent="0.2">
      <c r="A8" s="110"/>
      <c r="B8" s="111"/>
      <c r="C8" s="72">
        <f>+'Step I and Step II'!F8</f>
        <v>2023</v>
      </c>
      <c r="D8" s="72">
        <f>+'Step I and Step II'!G8</f>
        <v>2024</v>
      </c>
      <c r="E8" s="72">
        <f>+'Step I and Step II'!H8</f>
        <v>2025</v>
      </c>
      <c r="F8" s="72">
        <f>+'Step I and Step II'!I8</f>
        <v>2026</v>
      </c>
      <c r="G8" s="72">
        <f>+'Step I and Step II'!J8</f>
        <v>2027</v>
      </c>
      <c r="H8" s="72">
        <f>+'Step I and Step II'!K8</f>
        <v>2028</v>
      </c>
      <c r="I8" s="72">
        <f>+'Step I and Step II'!L8</f>
        <v>2029</v>
      </c>
      <c r="J8" s="72">
        <f>+'Step I and Step II'!M8</f>
        <v>2030</v>
      </c>
      <c r="K8" s="72">
        <f>+'Step I and Step II'!N8</f>
        <v>2031</v>
      </c>
      <c r="L8" s="72">
        <f>+'Step I and Step II'!O8</f>
        <v>2032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2" s="44" customFormat="1" ht="15" x14ac:dyDescent="0.25">
      <c r="A9" s="43" t="s">
        <v>4</v>
      </c>
      <c r="B9" s="36" t="s">
        <v>2</v>
      </c>
      <c r="C9" s="89">
        <v>0</v>
      </c>
      <c r="D9" s="89">
        <v>-25000</v>
      </c>
      <c r="E9" s="89">
        <v>-20000</v>
      </c>
      <c r="F9" s="89">
        <v>20000</v>
      </c>
      <c r="G9" s="89">
        <v>20000</v>
      </c>
      <c r="H9" s="89">
        <v>20000</v>
      </c>
      <c r="I9" s="89">
        <v>20000</v>
      </c>
      <c r="J9" s="89">
        <v>20000</v>
      </c>
      <c r="K9" s="89">
        <v>20000</v>
      </c>
      <c r="L9" s="89">
        <v>20000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 s="47" customFormat="1" ht="15" x14ac:dyDescent="0.25">
      <c r="A10" s="45" t="s">
        <v>3</v>
      </c>
      <c r="B10" s="36" t="s">
        <v>2</v>
      </c>
      <c r="C10" s="90">
        <f t="shared" ref="C10:L10" si="0">+IF(C9&gt;0,C9,0)</f>
        <v>0</v>
      </c>
      <c r="D10" s="90">
        <f t="shared" si="0"/>
        <v>0</v>
      </c>
      <c r="E10" s="90">
        <f t="shared" si="0"/>
        <v>0</v>
      </c>
      <c r="F10" s="90">
        <f t="shared" si="0"/>
        <v>20000</v>
      </c>
      <c r="G10" s="90">
        <f t="shared" si="0"/>
        <v>20000</v>
      </c>
      <c r="H10" s="90">
        <f t="shared" si="0"/>
        <v>20000</v>
      </c>
      <c r="I10" s="90">
        <f t="shared" si="0"/>
        <v>20000</v>
      </c>
      <c r="J10" s="90">
        <f t="shared" si="0"/>
        <v>20000</v>
      </c>
      <c r="K10" s="90">
        <f t="shared" si="0"/>
        <v>20000</v>
      </c>
      <c r="L10" s="90">
        <f t="shared" si="0"/>
        <v>20000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s="47" customFormat="1" ht="15" x14ac:dyDescent="0.25">
      <c r="A11" s="45" t="s">
        <v>34</v>
      </c>
      <c r="B11" s="36" t="s">
        <v>2</v>
      </c>
      <c r="C11" s="90">
        <f t="shared" ref="C11:L11" si="1">+IF(C9&gt;0,0,-C9)</f>
        <v>0</v>
      </c>
      <c r="D11" s="91">
        <f t="shared" si="1"/>
        <v>25000</v>
      </c>
      <c r="E11" s="91">
        <f t="shared" si="1"/>
        <v>20000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s="47" customFormat="1" ht="12.75" x14ac:dyDescent="0.2">
      <c r="A12" s="45"/>
      <c r="B12" s="46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2" s="47" customFormat="1" ht="12.75" x14ac:dyDescent="0.2">
      <c r="A13" s="45"/>
      <c r="B13" s="46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s="47" customFormat="1" ht="25.5" x14ac:dyDescent="0.25">
      <c r="A14" s="45" t="s">
        <v>28</v>
      </c>
      <c r="B14" s="36" t="s">
        <v>2</v>
      </c>
      <c r="C14" s="90">
        <f t="shared" ref="C14:L14" si="2">+C15*C25</f>
        <v>0</v>
      </c>
      <c r="D14" s="90">
        <f t="shared" si="2"/>
        <v>1790</v>
      </c>
      <c r="E14" s="90">
        <f t="shared" si="2"/>
        <v>3222</v>
      </c>
      <c r="F14" s="90">
        <f t="shared" si="2"/>
        <v>6444</v>
      </c>
      <c r="G14" s="90">
        <f t="shared" si="2"/>
        <v>6444</v>
      </c>
      <c r="H14" s="90">
        <f t="shared" si="2"/>
        <v>6444</v>
      </c>
      <c r="I14" s="90">
        <f t="shared" si="2"/>
        <v>6444</v>
      </c>
      <c r="J14" s="90">
        <f t="shared" si="2"/>
        <v>6444</v>
      </c>
      <c r="K14" s="90">
        <f t="shared" si="2"/>
        <v>6444</v>
      </c>
      <c r="L14" s="90">
        <f t="shared" si="2"/>
        <v>6444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1:62" s="42" customFormat="1" ht="14.25" x14ac:dyDescent="0.2">
      <c r="A15" s="48" t="s">
        <v>29</v>
      </c>
      <c r="B15" s="37" t="s">
        <v>1</v>
      </c>
      <c r="C15" s="93">
        <v>3.5799999999999998E-2</v>
      </c>
      <c r="D15" s="93">
        <f>+C15</f>
        <v>3.5799999999999998E-2</v>
      </c>
      <c r="E15" s="93">
        <f t="shared" ref="E15:L15" si="3">+D15</f>
        <v>3.5799999999999998E-2</v>
      </c>
      <c r="F15" s="93">
        <f t="shared" si="3"/>
        <v>3.5799999999999998E-2</v>
      </c>
      <c r="G15" s="93">
        <f t="shared" si="3"/>
        <v>3.5799999999999998E-2</v>
      </c>
      <c r="H15" s="93">
        <f t="shared" si="3"/>
        <v>3.5799999999999998E-2</v>
      </c>
      <c r="I15" s="93">
        <f t="shared" si="3"/>
        <v>3.5799999999999998E-2</v>
      </c>
      <c r="J15" s="93">
        <f t="shared" si="3"/>
        <v>3.5799999999999998E-2</v>
      </c>
      <c r="K15" s="93">
        <f t="shared" si="3"/>
        <v>3.5799999999999998E-2</v>
      </c>
      <c r="L15" s="93">
        <f t="shared" si="3"/>
        <v>3.5799999999999998E-2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</row>
    <row r="16" spans="1:62" s="42" customFormat="1" ht="15" x14ac:dyDescent="0.25">
      <c r="A16" s="43" t="s">
        <v>33</v>
      </c>
      <c r="B16" s="36" t="s">
        <v>2</v>
      </c>
      <c r="C16" s="94">
        <f t="shared" ref="C16:L16" si="4">+C9-C14</f>
        <v>0</v>
      </c>
      <c r="D16" s="94">
        <f t="shared" si="4"/>
        <v>-26790</v>
      </c>
      <c r="E16" s="94">
        <f t="shared" si="4"/>
        <v>-23222</v>
      </c>
      <c r="F16" s="94">
        <f t="shared" si="4"/>
        <v>13556</v>
      </c>
      <c r="G16" s="94">
        <f t="shared" si="4"/>
        <v>13556</v>
      </c>
      <c r="H16" s="94">
        <f t="shared" si="4"/>
        <v>13556</v>
      </c>
      <c r="I16" s="94">
        <f t="shared" si="4"/>
        <v>13556</v>
      </c>
      <c r="J16" s="94">
        <f t="shared" si="4"/>
        <v>13556</v>
      </c>
      <c r="K16" s="94">
        <f t="shared" si="4"/>
        <v>13556</v>
      </c>
      <c r="L16" s="94">
        <f t="shared" si="4"/>
        <v>13556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</row>
    <row r="17" spans="1:62" s="42" customFormat="1" ht="12.75" x14ac:dyDescent="0.2">
      <c r="A17" s="49"/>
      <c r="B17" s="5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</row>
    <row r="18" spans="1:62" ht="12.75" x14ac:dyDescent="0.2">
      <c r="A18" s="49" t="s">
        <v>30</v>
      </c>
      <c r="B18" s="58">
        <f>SUM(C16:L16)</f>
        <v>44880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62" s="42" customFormat="1" ht="13.5" thickBot="1" x14ac:dyDescent="0.25">
      <c r="A19" s="49"/>
      <c r="B19" s="5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</row>
    <row r="20" spans="1:62" s="42" customFormat="1" ht="13.5" thickBot="1" x14ac:dyDescent="0.25">
      <c r="A20" s="51" t="s">
        <v>31</v>
      </c>
      <c r="B20" s="57">
        <f>IF(B18&gt;0,B18,0)</f>
        <v>44880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</row>
    <row r="21" spans="1:62" s="42" customFormat="1" ht="12.75" x14ac:dyDescent="0.2">
      <c r="A21" s="51"/>
      <c r="B21" s="5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</row>
    <row r="22" spans="1:62" s="42" customFormat="1" ht="12.75" x14ac:dyDescent="0.2">
      <c r="A22" s="53"/>
      <c r="B22" s="5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</row>
    <row r="23" spans="1:62" s="42" customFormat="1" ht="12.75" x14ac:dyDescent="0.2">
      <c r="A23" s="53"/>
      <c r="B23" s="5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</row>
    <row r="24" spans="1:62" s="42" customFormat="1" ht="12.75" x14ac:dyDescent="0.2">
      <c r="A24" s="53"/>
      <c r="B24" s="5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</row>
    <row r="25" spans="1:62" ht="15" x14ac:dyDescent="0.25">
      <c r="A25" s="45" t="s">
        <v>14</v>
      </c>
      <c r="B25" s="36" t="s">
        <v>2</v>
      </c>
      <c r="C25" s="99">
        <f>+'Step I and Step II'!F20</f>
        <v>0</v>
      </c>
      <c r="D25" s="99">
        <f>+'Step I and Step II'!G20</f>
        <v>50000</v>
      </c>
      <c r="E25" s="99">
        <f>+'Step I and Step II'!H20</f>
        <v>90000</v>
      </c>
      <c r="F25" s="99">
        <f>+'Step I and Step II'!I20</f>
        <v>180000</v>
      </c>
      <c r="G25" s="99">
        <f>+'Step I and Step II'!J20</f>
        <v>180000</v>
      </c>
      <c r="H25" s="99">
        <f>+'Step I and Step II'!K20</f>
        <v>180000</v>
      </c>
      <c r="I25" s="99">
        <f>+'Step I and Step II'!L20</f>
        <v>180000</v>
      </c>
      <c r="J25" s="99">
        <f>+'Step I and Step II'!M20</f>
        <v>180000</v>
      </c>
      <c r="K25" s="99">
        <f>+'Step I and Step II'!N20</f>
        <v>180000</v>
      </c>
      <c r="L25" s="99">
        <f>+'Step I and Step II'!O20</f>
        <v>180000</v>
      </c>
    </row>
    <row r="26" spans="1:62" s="42" customFormat="1" ht="12.75" x14ac:dyDescent="0.2">
      <c r="B26" s="5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</row>
  </sheetData>
  <mergeCells count="5">
    <mergeCell ref="A8:B8"/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Step I and Step II</vt:lpstr>
      <vt:lpstr>Clawback</vt:lpstr>
    </vt:vector>
  </TitlesOfParts>
  <Manager>-</Manager>
  <Company>Analysys Mason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Analysys Mason workbook</dc:title>
  <dc:subject>-</dc:subject>
  <dc:creator>Khooshiram Oodhorah</dc:creator>
  <cp:lastModifiedBy>Mariusz Pulikowski</cp:lastModifiedBy>
  <cp:lastPrinted>2010-04-20T10:31:05Z</cp:lastPrinted>
  <dcterms:created xsi:type="dcterms:W3CDTF">1997-01-23T15:12:23Z</dcterms:created>
  <dcterms:modified xsi:type="dcterms:W3CDTF">2023-05-11T06:45:41Z</dcterms:modified>
</cp:coreProperties>
</file>