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5605" windowHeight="14655" activeTab="1"/>
  </bookViews>
  <sheets>
    <sheet name="Dane" sheetId="4" r:id="rId1"/>
    <sheet name="Analiza" sheetId="3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MAG1">#REF!</definedName>
    <definedName name="_MAG11">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'[5]FO1NOWE'!$G$1:$G$65536,'[5]FO1NOWE'!$B$90:$AZ$90,'[5]FO1NOWE'!$B$92:$AZ$92,'[5]FO1NOWE'!$B$94:$AZ$94</definedName>
    <definedName name="Cykl_ści_gania_nale_ności_w_dniach">'[5]FO1NOWE'!$G$1:$G$65536,'[5]FO1NOWE'!$B$90:$AZ$90,'[5]FO1NOWE'!$B$92:$AZ$92</definedName>
    <definedName name="Cykl_zapasów__w_dniach">'[5]FO1NOWE'!$G$1:$G$65536,'[5]FO1NOWE'!$B$90:$AZ$90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#REF!</definedName>
    <definedName name="Działania">'Analiza'!$AU$3:$AU$48</definedName>
    <definedName name="Działania2">'Analiza'!$B$544:$B$572</definedName>
    <definedName name="Działania3">'Analiza'!$S$3:$S$38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#REF!</definedName>
    <definedName name="KAPITA_Y_W_ASNE">'[5]FO1NOWE'!$B$60,'[5]FO1NOWE'!$B$60:$AZ$60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'[7]Koszty'!$A$1:$J$253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#REF!</definedName>
    <definedName name="loan2">#REF!</definedName>
    <definedName name="loan3">#REF!</definedName>
    <definedName name="Miara_rezultatu">'Analiza'!#REF!</definedName>
    <definedName name="obszar">#REF!</definedName>
    <definedName name="_xlnm.Print_Area" localSheetId="1">'Analiza'!$A$1:$AZ$541</definedName>
    <definedName name="Oprocentowanie2">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#REF!</definedName>
    <definedName name="qq">#REF!</definedName>
    <definedName name="qqqqq">#REF!</definedName>
    <definedName name="rat">#REF!</definedName>
    <definedName name="regx2" hidden="1">#REF!</definedName>
    <definedName name="Rentowność_dzia_alności_podstawowej">'[5]FO1NOWE'!$B$104:$AZ$104,'[5]FO1NOWE'!$B$105:$AZ$105</definedName>
    <definedName name="repay1">#REF!</definedName>
    <definedName name="repay2">#REF!</definedName>
    <definedName name="repay3">#REF!</definedName>
    <definedName name="REVENUES">#REF!</definedName>
    <definedName name="RGK">'[3]krosno -&gt; grupę, amortyzację'!$J$2:$J$16384</definedName>
    <definedName name="rofa">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'[10]wariant'!$B$3</definedName>
    <definedName name="Wskaźnik_bie__cej_p_ynności">'[5]FO1NOWE'!$B$85,'[5]FO1NOWE'!$B$85:$AZ$85</definedName>
    <definedName name="Wskaźnik_p_ynności_szybki">'[5]FO1NOWE'!$B$85,'[5]FO1NOWE'!$B$85:$AZ$85,'[5]FO1NOWE'!$B$86:$AZ$86</definedName>
    <definedName name="www">#REF!</definedName>
    <definedName name="wwww">#REF!</definedName>
    <definedName name="wwwwww">#REF!</definedName>
    <definedName name="X">'Analiza'!$AU$3:$AU$48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'[5]FO1NOWE'!$B$53:$AZ$53,'[5]FO1NOWE'!$B$55:$AZ$55</definedName>
    <definedName name="Zobowi_zania_d_ugoterminowe__F_01_dz3_poz_01">'[5]FO1NOWE'!$B$53:$AZ$53,'[5]FO1NOWE'!$B$55:$AZ$55,'[5]FO1NOWE'!$B$53</definedName>
  </definedNames>
  <calcPr calcId="150001"/>
  <extLst/>
</workbook>
</file>

<file path=xl/sharedStrings.xml><?xml version="1.0" encoding="utf-8"?>
<sst xmlns="http://schemas.openxmlformats.org/spreadsheetml/2006/main" count="1337" uniqueCount="531">
  <si>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</si>
  <si>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</si>
  <si>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</si>
  <si>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</si>
  <si>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</si>
  <si>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</si>
  <si>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</si>
  <si>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</si>
  <si>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</si>
  <si>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</si>
  <si>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</si>
  <si>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</si>
  <si>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</si>
  <si>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</si>
  <si>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</si>
  <si>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</si>
  <si>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</si>
  <si>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</si>
  <si>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</si>
  <si>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</si>
  <si>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</si>
  <si>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</si>
  <si>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</si>
  <si>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</si>
  <si>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</si>
  <si>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</si>
  <si>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</si>
  <si>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</si>
  <si>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</si>
  <si>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</si>
  <si>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</si>
  <si>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</si>
  <si>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</si>
  <si>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</si>
  <si>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</si>
  <si>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</si>
  <si>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</si>
  <si>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</si>
  <si>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</si>
  <si>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</si>
  <si>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</si>
  <si>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</si>
  <si>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</si>
  <si>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</si>
  <si>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</si>
  <si>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</si>
  <si>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</si>
  <si>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</si>
  <si>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</si>
  <si>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</si>
  <si>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</si>
  <si>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</si>
  <si>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</si>
  <si>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</si>
  <si>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</si>
  <si>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</si>
  <si>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</si>
  <si>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</si>
  <si>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</si>
  <si>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</si>
  <si>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</si>
  <si>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</si>
  <si>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</si>
  <si>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</si>
  <si>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</si>
  <si>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</si>
  <si>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</si>
  <si>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</si>
  <si>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</si>
  <si>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</si>
  <si>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</si>
  <si>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</si>
  <si>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</si>
  <si>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</si>
  <si>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</si>
  <si>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</si>
  <si>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</si>
  <si>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</si>
  <si>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</si>
  <si>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</si>
  <si>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</si>
  <si>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</si>
  <si>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</si>
  <si>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</si>
  <si>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</si>
  <si>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</si>
  <si>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</si>
  <si>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</si>
  <si>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</si>
  <si>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</si>
  <si>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</si>
  <si>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</si>
  <si>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</si>
  <si>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</si>
  <si>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</si>
  <si>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</si>
  <si>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</si>
  <si>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</si>
  <si>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</si>
  <si>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</si>
  <si>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</si>
  <si>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</si>
  <si>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</si>
  <si>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</si>
  <si>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</si>
  <si>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</si>
  <si>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</si>
  <si>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</si>
  <si>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</si>
  <si>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</si>
  <si>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</si>
  <si>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</si>
  <si>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</si>
  <si>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</si>
  <si>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</si>
  <si>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</si>
  <si>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</si>
  <si>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</si>
  <si>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</si>
  <si>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</si>
  <si>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</si>
  <si>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</si>
  <si>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</si>
  <si>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</si>
  <si>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</si>
  <si>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</si>
  <si>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</si>
  <si>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</si>
  <si>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</si>
  <si>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</si>
  <si>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</si>
  <si>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</si>
  <si>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</si>
  <si>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</si>
  <si>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</si>
  <si>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</si>
  <si>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</si>
  <si>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</si>
  <si>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</si>
  <si>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</si>
  <si>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</si>
  <si>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</si>
  <si>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</si>
  <si>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</si>
  <si>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</si>
  <si>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</si>
  <si>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</si>
  <si>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</si>
  <si>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</si>
  <si>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</si>
  <si>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</si>
  <si>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</si>
  <si>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</si>
  <si>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</si>
  <si>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</si>
  <si>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</si>
  <si>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</si>
  <si>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</si>
  <si>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</si>
  <si>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</si>
  <si>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</si>
  <si>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</si>
  <si>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</si>
  <si>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</si>
  <si>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</si>
  <si>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</si>
  <si>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</si>
  <si>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</si>
  <si>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</si>
  <si>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</si>
  <si>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</si>
  <si>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</si>
  <si>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</si>
  <si>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</si>
  <si>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</si>
  <si>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</si>
  <si>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</si>
  <si>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</si>
  <si>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</si>
  <si>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</si>
  <si>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</si>
  <si>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</si>
  <si>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</si>
  <si>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</si>
  <si>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</si>
  <si>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</si>
  <si>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</si>
  <si>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</si>
  <si>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</si>
  <si>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</si>
  <si>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</si>
  <si>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</si>
  <si>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</si>
  <si>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</si>
  <si>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</si>
  <si>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</si>
  <si>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</si>
  <si>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</si>
  <si>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</si>
  <si>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</si>
  <si>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</si>
  <si>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</si>
  <si>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</si>
  <si>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</si>
  <si>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</si>
  <si>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</si>
  <si>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</si>
  <si>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</si>
  <si>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</si>
  <si>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</si>
  <si>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</si>
  <si>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</si>
  <si>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</si>
  <si>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</si>
  <si>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</si>
  <si>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</si>
  <si>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</si>
  <si>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</si>
  <si>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</si>
  <si>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</si>
  <si>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</si>
  <si>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</si>
  <si>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</si>
  <si>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</si>
  <si>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</si>
  <si>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</si>
  <si>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</si>
  <si>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</si>
  <si>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</si>
  <si>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</si>
  <si>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</si>
  <si>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</si>
  <si>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</si>
  <si>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</si>
  <si>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</si>
  <si>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</si>
  <si>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</si>
  <si>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</si>
  <si>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</si>
  <si>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</si>
  <si>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</si>
  <si>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</si>
  <si>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</si>
  <si>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</si>
  <si>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</si>
  <si>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</si>
  <si>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</si>
  <si>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</si>
  <si>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</si>
  <si>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</si>
  <si>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</si>
  <si>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</si>
  <si>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</si>
  <si>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</si>
  <si>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</si>
  <si>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</si>
  <si>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</si>
  <si>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</si>
  <si>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</si>
  <si>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</si>
  <si>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</si>
  <si>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</si>
  <si>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</si>
  <si>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</si>
  <si>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</si>
  <si>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</si>
  <si>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</si>
  <si>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</si>
  <si>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</si>
  <si>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</si>
  <si>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</si>
  <si>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</si>
  <si>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</si>
  <si>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</si>
  <si>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</si>
  <si>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</si>
  <si>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</si>
  <si>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</si>
  <si>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</si>
  <si>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scheme val="minor"/>
      </rPr>
      <t xml:space="preserve">(bez rezerw na nieprzewidziane wydatki) </t>
    </r>
    <r>
      <rPr>
        <sz val="8"/>
        <rFont val="Calibri"/>
        <family val="2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</si>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</sst>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7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10"/>
      <name val="Arial PL"/>
      <family val="2"/>
    </font>
    <font>
      <b/>
      <i/>
      <sz val="14"/>
      <name val="Times New Roman CE"/>
      <family val="1"/>
    </font>
    <font>
      <b/>
      <i/>
      <sz val="12"/>
      <name val="Times New Roman CE"/>
      <family val="2"/>
    </font>
    <font>
      <b/>
      <i/>
      <sz val="16"/>
      <name val="PL President"/>
      <family val="2"/>
    </font>
    <font>
      <i/>
      <sz val="10"/>
      <name val="Times New Roman CE"/>
      <family val="1"/>
    </font>
    <font>
      <b/>
      <i/>
      <u val="single"/>
      <sz val="18"/>
      <name val="Times New Roman CE"/>
      <family val="2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8"/>
      <color indexed="63"/>
      <name val="Calibri"/>
      <family val="2"/>
      <scheme val="minor"/>
    </font>
    <font>
      <sz val="10"/>
      <name val="Calibri"/>
      <family val="2"/>
      <scheme val="minor"/>
    </font>
    <font>
      <sz val="8"/>
      <color rgb="FFFFFF9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63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3AB2D"/>
      <name val="Calibri"/>
      <family val="2"/>
      <scheme val="minor"/>
    </font>
    <font>
      <b/>
      <i/>
      <sz val="8"/>
      <color indexed="63"/>
      <name val="Calibri"/>
      <family val="2"/>
      <scheme val="minor"/>
    </font>
    <font>
      <u val="single"/>
      <sz val="10"/>
      <color theme="10"/>
      <name val="Arial CE"/>
      <family val="2"/>
    </font>
    <font>
      <b/>
      <sz val="8"/>
      <color rgb="FFFFFF91"/>
      <name val="Calibri"/>
      <family val="2"/>
      <scheme val="minor"/>
    </font>
    <font>
      <sz val="8"/>
      <color rgb="FFF3AB2D"/>
      <name val="Calibri"/>
      <family val="2"/>
      <scheme val="minor"/>
    </font>
    <font>
      <i/>
      <sz val="8"/>
      <color rgb="FFF3AB2D"/>
      <name val="Calibri"/>
      <family val="2"/>
      <scheme val="minor"/>
    </font>
    <font>
      <b/>
      <sz val="8"/>
      <color rgb="FFF3AB2D"/>
      <name val="Calibri"/>
      <family val="2"/>
      <scheme val="minor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theme="1"/>
      <name val="Arial CE"/>
      <family val="2"/>
      <scheme val="minor"/>
    </font>
    <font>
      <i/>
      <sz val="11"/>
      <color rgb="FFC00000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FFFF91"/>
        <bgColor indexed="64"/>
      </patternFill>
    </fill>
    <fill>
      <patternFill patternType="solid">
        <fgColor rgb="FFFFDD5F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DD5F"/>
        <bgColor indexed="64"/>
      </patternFill>
    </fill>
    <fill>
      <patternFill patternType="solid">
        <fgColor rgb="FFFFEB7D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</border>
    <border>
      <left style="medium"/>
      <right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>
      <alignment/>
      <protection/>
    </xf>
    <xf numFmtId="14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0" borderId="0">
      <alignment horizontal="centerContinuous"/>
      <protection/>
    </xf>
    <xf numFmtId="0" fontId="8" fillId="0" borderId="0">
      <alignment/>
      <protection/>
    </xf>
    <xf numFmtId="0" fontId="28" fillId="0" borderId="0" applyNumberFormat="0" applyFill="0" applyBorder="0">
      <alignment/>
      <protection locked="0"/>
    </xf>
  </cellStyleXfs>
  <cellXfs count="687">
    <xf numFmtId="0" fontId="0" fillId="0" borderId="0" xfId="0"/>
    <xf numFmtId="0" fontId="9" fillId="2" borderId="0" xfId="0" applyFont="1" applyFill="1"/>
    <xf numFmtId="0" fontId="11" fillId="3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3" fontId="9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0" fontId="11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1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11" fillId="2" borderId="3" xfId="0" applyNumberFormat="1" applyFont="1" applyFill="1" applyBorder="1" applyAlignment="1">
      <alignment vertical="center" wrapText="1"/>
    </xf>
    <xf numFmtId="166" fontId="11" fillId="2" borderId="4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top" wrapText="1"/>
    </xf>
    <xf numFmtId="3" fontId="9" fillId="2" borderId="6" xfId="0" applyNumberFormat="1" applyFont="1" applyFill="1" applyBorder="1" applyAlignment="1">
      <alignment vertical="center" wrapText="1"/>
    </xf>
    <xf numFmtId="4" fontId="9" fillId="5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9" fillId="2" borderId="5" xfId="0" applyNumberFormat="1" applyFont="1" applyFill="1" applyBorder="1" applyAlignment="1">
      <alignment horizontal="right" vertical="center" wrapText="1"/>
    </xf>
    <xf numFmtId="0" fontId="9" fillId="2" borderId="6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right" vertical="center"/>
    </xf>
    <xf numFmtId="0" fontId="11" fillId="4" borderId="1" xfId="0" applyFont="1" applyFill="1" applyBorder="1" applyAlignment="1">
      <alignment horizontal="right" vertical="top" wrapText="1"/>
    </xf>
    <xf numFmtId="0" fontId="11" fillId="3" borderId="0" xfId="0" applyFont="1" applyFill="1" applyAlignment="1">
      <alignment horizontal="right" vertical="center"/>
    </xf>
    <xf numFmtId="0" fontId="21" fillId="7" borderId="0" xfId="0" applyFont="1" applyFill="1" applyBorder="1" applyAlignment="1">
      <alignment horizontal="right" vertical="center"/>
    </xf>
    <xf numFmtId="0" fontId="21" fillId="7" borderId="0" xfId="0" applyFont="1" applyFill="1" applyBorder="1" applyAlignment="1">
      <alignment vertical="center"/>
    </xf>
    <xf numFmtId="0" fontId="23" fillId="8" borderId="0" xfId="0" applyFont="1" applyFill="1" applyAlignment="1">
      <alignment horizontal="right" vertical="center"/>
    </xf>
    <xf numFmtId="0" fontId="23" fillId="8" borderId="0" xfId="0" applyFont="1" applyFill="1" applyAlignment="1">
      <alignment vertical="center"/>
    </xf>
    <xf numFmtId="0" fontId="23" fillId="8" borderId="0" xfId="0" applyFont="1" applyFill="1" applyAlignment="1">
      <alignment horizontal="center" vertical="center"/>
    </xf>
    <xf numFmtId="3" fontId="23" fillId="8" borderId="0" xfId="0" applyNumberFormat="1" applyFont="1" applyFill="1" applyAlignment="1">
      <alignment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top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11" fillId="6" borderId="9" xfId="0" applyFont="1" applyFill="1" applyBorder="1"/>
    <xf numFmtId="4" fontId="11" fillId="6" borderId="10" xfId="0" applyNumberFormat="1" applyFont="1" applyFill="1" applyBorder="1"/>
    <xf numFmtId="4" fontId="11" fillId="6" borderId="10" xfId="0" applyNumberFormat="1" applyFont="1" applyFill="1" applyBorder="1" applyAlignment="1">
      <alignment horizontal="center"/>
    </xf>
    <xf numFmtId="4" fontId="11" fillId="6" borderId="11" xfId="0" applyNumberFormat="1" applyFont="1" applyFill="1" applyBorder="1"/>
    <xf numFmtId="4" fontId="11" fillId="10" borderId="9" xfId="0" applyNumberFormat="1" applyFont="1" applyFill="1" applyBorder="1"/>
    <xf numFmtId="4" fontId="11" fillId="10" borderId="10" xfId="0" applyNumberFormat="1" applyFont="1" applyFill="1" applyBorder="1"/>
    <xf numFmtId="4" fontId="11" fillId="10" borderId="11" xfId="0" applyNumberFormat="1" applyFont="1" applyFill="1" applyBorder="1"/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0" fillId="2" borderId="1" xfId="0" applyFont="1" applyFill="1" applyBorder="1" applyAlignment="1">
      <alignment horizontal="right" vertical="top" wrapText="1"/>
    </xf>
    <xf numFmtId="3" fontId="10" fillId="2" borderId="1" xfId="0" applyNumberFormat="1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4" fontId="10" fillId="2" borderId="1" xfId="0" applyNumberFormat="1" applyFont="1" applyFill="1" applyBorder="1" applyAlignment="1">
      <alignment vertical="top" wrapText="1"/>
    </xf>
    <xf numFmtId="0" fontId="10" fillId="2" borderId="0" xfId="0" applyFont="1" applyFill="1" applyAlignment="1">
      <alignment vertical="top"/>
    </xf>
    <xf numFmtId="3" fontId="11" fillId="2" borderId="6" xfId="0" applyNumberFormat="1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top" wrapText="1"/>
    </xf>
    <xf numFmtId="0" fontId="9" fillId="2" borderId="13" xfId="0" applyFont="1" applyFill="1" applyBorder="1" applyAlignment="1">
      <alignment vertical="top" wrapText="1"/>
    </xf>
    <xf numFmtId="0" fontId="22" fillId="3" borderId="0" xfId="0" applyFont="1" applyFill="1" applyBorder="1" applyAlignment="1">
      <alignment horizontal="right" vertical="center"/>
    </xf>
    <xf numFmtId="0" fontId="22" fillId="3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 vertical="top" wrapText="1"/>
    </xf>
    <xf numFmtId="3" fontId="9" fillId="2" borderId="2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4" fontId="9" fillId="2" borderId="2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right" vertical="top" wrapText="1"/>
    </xf>
    <xf numFmtId="3" fontId="9" fillId="2" borderId="5" xfId="0" applyNumberFormat="1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 wrapText="1"/>
    </xf>
    <xf numFmtId="4" fontId="9" fillId="2" borderId="5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165" fontId="9" fillId="2" borderId="5" xfId="25" applyNumberFormat="1" applyFont="1" applyFill="1" applyBorder="1" applyAlignment="1">
      <alignment horizontal="right" vertical="top" wrapText="1"/>
    </xf>
    <xf numFmtId="0" fontId="11" fillId="2" borderId="5" xfId="0" applyFont="1" applyFill="1" applyBorder="1" applyAlignment="1">
      <alignment horizontal="center" vertical="top" wrapText="1"/>
    </xf>
    <xf numFmtId="165" fontId="11" fillId="2" borderId="5" xfId="25" applyNumberFormat="1" applyFont="1" applyFill="1" applyBorder="1" applyAlignment="1">
      <alignment horizontal="right" vertical="top" wrapText="1"/>
    </xf>
    <xf numFmtId="0" fontId="11" fillId="2" borderId="6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right" vertical="top"/>
    </xf>
    <xf numFmtId="3" fontId="9" fillId="2" borderId="6" xfId="0" applyNumberFormat="1" applyFont="1" applyFill="1" applyBorder="1" applyAlignment="1">
      <alignment vertical="top" wrapText="1"/>
    </xf>
    <xf numFmtId="3" fontId="10" fillId="2" borderId="6" xfId="0" applyNumberFormat="1" applyFont="1" applyFill="1" applyBorder="1" applyAlignment="1">
      <alignment horizontal="center" vertical="top" wrapText="1"/>
    </xf>
    <xf numFmtId="4" fontId="9" fillId="2" borderId="6" xfId="25" applyNumberFormat="1" applyFont="1" applyFill="1" applyBorder="1" applyAlignment="1">
      <alignment vertical="top" wrapText="1"/>
    </xf>
    <xf numFmtId="49" fontId="15" fillId="2" borderId="0" xfId="0" applyNumberFormat="1" applyFont="1" applyFill="1" applyAlignment="1">
      <alignment vertical="top"/>
    </xf>
    <xf numFmtId="3" fontId="9" fillId="2" borderId="0" xfId="0" applyNumberFormat="1" applyFont="1" applyFill="1" applyAlignment="1">
      <alignment vertical="top"/>
    </xf>
    <xf numFmtId="0" fontId="9" fillId="2" borderId="2" xfId="0" applyFont="1" applyFill="1" applyBorder="1" applyAlignment="1">
      <alignment horizontal="right" vertical="top"/>
    </xf>
    <xf numFmtId="3" fontId="10" fillId="2" borderId="2" xfId="0" applyNumberFormat="1" applyFont="1" applyFill="1" applyBorder="1" applyAlignment="1">
      <alignment horizontal="center" vertical="top" wrapText="1"/>
    </xf>
    <xf numFmtId="4" fontId="9" fillId="2" borderId="2" xfId="25" applyNumberFormat="1" applyFont="1" applyFill="1" applyBorder="1" applyAlignment="1">
      <alignment vertical="top" wrapText="1"/>
    </xf>
    <xf numFmtId="3" fontId="10" fillId="2" borderId="5" xfId="0" applyNumberFormat="1" applyFont="1" applyFill="1" applyBorder="1" applyAlignment="1">
      <alignment horizontal="center" vertical="top" wrapText="1"/>
    </xf>
    <xf numFmtId="4" fontId="9" fillId="2" borderId="5" xfId="25" applyNumberFormat="1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right" vertical="top"/>
    </xf>
    <xf numFmtId="3" fontId="9" fillId="2" borderId="5" xfId="0" applyNumberFormat="1" applyFont="1" applyFill="1" applyBorder="1" applyAlignment="1">
      <alignment vertical="top"/>
    </xf>
    <xf numFmtId="3" fontId="11" fillId="2" borderId="6" xfId="0" applyNumberFormat="1" applyFont="1" applyFill="1" applyBorder="1" applyAlignment="1">
      <alignment vertical="top" wrapText="1"/>
    </xf>
    <xf numFmtId="3" fontId="11" fillId="2" borderId="2" xfId="0" applyNumberFormat="1" applyFont="1" applyFill="1" applyBorder="1" applyAlignment="1">
      <alignment vertical="top" wrapText="1"/>
    </xf>
    <xf numFmtId="0" fontId="9" fillId="2" borderId="2" xfId="0" applyNumberFormat="1" applyFont="1" applyFill="1" applyBorder="1" applyAlignment="1">
      <alignment horizontal="right" vertical="top" wrapText="1"/>
    </xf>
    <xf numFmtId="0" fontId="9" fillId="2" borderId="5" xfId="0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vertical="top"/>
    </xf>
    <xf numFmtId="0" fontId="18" fillId="2" borderId="0" xfId="0" applyFont="1" applyFill="1" applyAlignment="1">
      <alignment vertical="top"/>
    </xf>
    <xf numFmtId="0" fontId="11" fillId="2" borderId="2" xfId="0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vertical="top" wrapText="1"/>
    </xf>
    <xf numFmtId="0" fontId="11" fillId="2" borderId="6" xfId="0" applyNumberFormat="1" applyFont="1" applyFill="1" applyBorder="1" applyAlignment="1">
      <alignment horizontal="right" vertical="top" wrapText="1"/>
    </xf>
    <xf numFmtId="4" fontId="11" fillId="2" borderId="6" xfId="0" applyNumberFormat="1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6" xfId="0" applyFont="1" applyFill="1" applyBorder="1" applyAlignment="1">
      <alignment horizontal="right" vertical="top" wrapText="1"/>
    </xf>
    <xf numFmtId="0" fontId="10" fillId="2" borderId="6" xfId="0" applyFont="1" applyFill="1" applyBorder="1" applyAlignment="1">
      <alignment horizontal="center" vertical="top" wrapText="1"/>
    </xf>
    <xf numFmtId="4" fontId="9" fillId="2" borderId="6" xfId="0" applyNumberFormat="1" applyFont="1" applyFill="1" applyBorder="1" applyAlignment="1">
      <alignment vertical="top" wrapText="1"/>
    </xf>
    <xf numFmtId="0" fontId="9" fillId="2" borderId="6" xfId="0" applyNumberFormat="1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center" vertical="top" wrapText="1"/>
    </xf>
    <xf numFmtId="3" fontId="11" fillId="2" borderId="2" xfId="0" applyNumberFormat="1" applyFont="1" applyFill="1" applyBorder="1" applyAlignment="1">
      <alignment vertical="top"/>
    </xf>
    <xf numFmtId="0" fontId="9" fillId="2" borderId="6" xfId="0" applyFont="1" applyFill="1" applyBorder="1" applyAlignment="1">
      <alignment horizontal="right" vertical="top" wrapText="1"/>
    </xf>
    <xf numFmtId="0" fontId="10" fillId="2" borderId="2" xfId="0" applyFont="1" applyFill="1" applyBorder="1" applyAlignment="1">
      <alignment horizontal="right" vertical="top" wrapText="1"/>
    </xf>
    <xf numFmtId="3" fontId="10" fillId="2" borderId="2" xfId="0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vertical="top" wrapText="1"/>
    </xf>
    <xf numFmtId="3" fontId="10" fillId="2" borderId="6" xfId="0" applyNumberFormat="1" applyFont="1" applyFill="1" applyBorder="1" applyAlignment="1">
      <alignment vertical="top" wrapText="1"/>
    </xf>
    <xf numFmtId="4" fontId="10" fillId="2" borderId="6" xfId="0" applyNumberFormat="1" applyFont="1" applyFill="1" applyBorder="1" applyAlignment="1">
      <alignment vertical="top" wrapText="1"/>
    </xf>
    <xf numFmtId="3" fontId="9" fillId="2" borderId="2" xfId="0" applyNumberFormat="1" applyFont="1" applyFill="1" applyBorder="1" applyAlignment="1">
      <alignment vertical="top"/>
    </xf>
    <xf numFmtId="0" fontId="11" fillId="2" borderId="6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vertical="center" wrapText="1"/>
    </xf>
    <xf numFmtId="168" fontId="9" fillId="2" borderId="1" xfId="0" applyNumberFormat="1" applyFont="1" applyFill="1" applyBorder="1" applyAlignment="1">
      <alignment vertical="center" wrapText="1"/>
    </xf>
    <xf numFmtId="168" fontId="11" fillId="3" borderId="1" xfId="0" applyNumberFormat="1" applyFont="1" applyFill="1" applyBorder="1" applyAlignment="1">
      <alignment vertical="center" wrapText="1"/>
    </xf>
    <xf numFmtId="168" fontId="9" fillId="2" borderId="5" xfId="0" applyNumberFormat="1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168" fontId="9" fillId="2" borderId="6" xfId="0" applyNumberFormat="1" applyFont="1" applyFill="1" applyBorder="1" applyAlignment="1">
      <alignment vertical="center" wrapText="1"/>
    </xf>
    <xf numFmtId="168" fontId="9" fillId="2" borderId="2" xfId="0" applyNumberFormat="1" applyFont="1" applyFill="1" applyBorder="1" applyAlignment="1" quotePrefix="1">
      <alignment horizontal="right" vertical="top" wrapText="1"/>
    </xf>
    <xf numFmtId="168" fontId="9" fillId="2" borderId="5" xfId="0" applyNumberFormat="1" applyFont="1" applyFill="1" applyBorder="1" applyAlignment="1" quotePrefix="1">
      <alignment horizontal="right" vertical="top" wrapText="1"/>
    </xf>
    <xf numFmtId="10" fontId="9" fillId="2" borderId="5" xfId="25" applyNumberFormat="1" applyFont="1" applyFill="1" applyBorder="1" applyAlignment="1">
      <alignment horizontal="right" vertical="top" wrapText="1"/>
    </xf>
    <xf numFmtId="9" fontId="9" fillId="2" borderId="6" xfId="25" applyFont="1" applyFill="1" applyBorder="1" applyAlignment="1" quotePrefix="1">
      <alignment horizontal="righ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right" vertical="top" wrapText="1"/>
    </xf>
    <xf numFmtId="0" fontId="11" fillId="4" borderId="1" xfId="0" applyFont="1" applyFill="1" applyBorder="1" applyAlignment="1">
      <alignment horizontal="center" vertical="top" wrapText="1"/>
    </xf>
    <xf numFmtId="168" fontId="11" fillId="4" borderId="1" xfId="0" applyNumberFormat="1" applyFont="1" applyFill="1" applyBorder="1" applyAlignment="1" quotePrefix="1">
      <alignment horizontal="right" vertical="top" wrapText="1"/>
    </xf>
    <xf numFmtId="49" fontId="27" fillId="2" borderId="0" xfId="0" applyNumberFormat="1" applyFont="1" applyFill="1" applyAlignment="1">
      <alignment vertical="top"/>
    </xf>
    <xf numFmtId="3" fontId="11" fillId="2" borderId="0" xfId="0" applyNumberFormat="1" applyFont="1" applyFill="1" applyAlignment="1">
      <alignment vertical="top"/>
    </xf>
    <xf numFmtId="0" fontId="11" fillId="2" borderId="0" xfId="0" applyFont="1" applyFill="1" applyAlignment="1">
      <alignment horizontal="center" vertical="top"/>
    </xf>
    <xf numFmtId="3" fontId="10" fillId="2" borderId="7" xfId="0" applyNumberFormat="1" applyFont="1" applyFill="1" applyBorder="1" applyAlignment="1">
      <alignment horizontal="center" vertical="top" wrapText="1"/>
    </xf>
    <xf numFmtId="0" fontId="11" fillId="2" borderId="0" xfId="0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right" vertical="top" wrapText="1"/>
    </xf>
    <xf numFmtId="3" fontId="9" fillId="2" borderId="1" xfId="0" applyNumberFormat="1" applyFont="1" applyFill="1" applyBorder="1" applyAlignment="1">
      <alignment vertical="top" wrapText="1"/>
    </xf>
    <xf numFmtId="0" fontId="9" fillId="4" borderId="6" xfId="0" applyNumberFormat="1" applyFont="1" applyFill="1" applyBorder="1" applyAlignment="1">
      <alignment horizontal="right" vertical="top" wrapText="1"/>
    </xf>
    <xf numFmtId="0" fontId="10" fillId="2" borderId="7" xfId="0" applyFont="1" applyFill="1" applyBorder="1" applyAlignment="1">
      <alignment horizontal="center" vertical="top" wrapText="1"/>
    </xf>
    <xf numFmtId="0" fontId="11" fillId="3" borderId="2" xfId="0" applyNumberFormat="1" applyFont="1" applyFill="1" applyBorder="1" applyAlignment="1">
      <alignment horizontal="right" vertical="top" wrapText="1"/>
    </xf>
    <xf numFmtId="164" fontId="9" fillId="5" borderId="14" xfId="0" applyNumberFormat="1" applyFont="1" applyFill="1" applyBorder="1" applyAlignment="1">
      <alignment horizontal="center" vertical="top"/>
    </xf>
    <xf numFmtId="165" fontId="9" fillId="2" borderId="5" xfId="25" applyNumberFormat="1" applyFont="1" applyFill="1" applyBorder="1" applyAlignment="1">
      <alignment vertical="top" wrapText="1"/>
    </xf>
    <xf numFmtId="9" fontId="9" fillId="2" borderId="6" xfId="25" applyNumberFormat="1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right" vertical="top" wrapText="1"/>
    </xf>
    <xf numFmtId="49" fontId="11" fillId="4" borderId="2" xfId="0" applyNumberFormat="1" applyFont="1" applyFill="1" applyBorder="1" applyAlignment="1">
      <alignment vertical="top" wrapText="1"/>
    </xf>
    <xf numFmtId="49" fontId="11" fillId="4" borderId="2" xfId="0" applyNumberFormat="1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165" fontId="9" fillId="2" borderId="2" xfId="25" applyNumberFormat="1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0" fontId="17" fillId="2" borderId="2" xfId="0" applyNumberFormat="1" applyFont="1" applyFill="1" applyBorder="1" applyAlignment="1">
      <alignment horizontal="right" vertical="top"/>
    </xf>
    <xf numFmtId="0" fontId="17" fillId="2" borderId="5" xfId="0" applyNumberFormat="1" applyFont="1" applyFill="1" applyBorder="1" applyAlignment="1">
      <alignment horizontal="right" vertical="top"/>
    </xf>
    <xf numFmtId="0" fontId="11" fillId="4" borderId="1" xfId="0" applyFont="1" applyFill="1" applyBorder="1" applyAlignment="1">
      <alignment horizontal="center" vertical="top"/>
    </xf>
    <xf numFmtId="1" fontId="11" fillId="4" borderId="1" xfId="0" applyNumberFormat="1" applyFont="1" applyFill="1" applyBorder="1" applyAlignment="1">
      <alignment horizontal="center" vertical="top"/>
    </xf>
    <xf numFmtId="0" fontId="11" fillId="4" borderId="1" xfId="0" applyNumberFormat="1" applyFont="1" applyFill="1" applyBorder="1" applyAlignment="1">
      <alignment horizontal="center" vertical="top"/>
    </xf>
    <xf numFmtId="3" fontId="9" fillId="2" borderId="5" xfId="0" applyNumberFormat="1" applyFont="1" applyFill="1" applyBorder="1" applyAlignment="1">
      <alignment horizontal="center" vertical="top"/>
    </xf>
    <xf numFmtId="4" fontId="9" fillId="5" borderId="5" xfId="0" applyNumberFormat="1" applyFont="1" applyFill="1" applyBorder="1" applyAlignment="1">
      <alignment vertical="top"/>
    </xf>
    <xf numFmtId="3" fontId="9" fillId="2" borderId="6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vertical="top"/>
    </xf>
    <xf numFmtId="0" fontId="9" fillId="2" borderId="6" xfId="0" applyFont="1" applyFill="1" applyBorder="1" applyAlignment="1">
      <alignment horizontal="center" vertical="top"/>
    </xf>
    <xf numFmtId="10" fontId="9" fillId="2" borderId="5" xfId="0" applyNumberFormat="1" applyFont="1" applyFill="1" applyBorder="1" applyAlignment="1">
      <alignment vertical="top" wrapText="1"/>
    </xf>
    <xf numFmtId="10" fontId="9" fillId="2" borderId="6" xfId="0" applyNumberFormat="1" applyFont="1" applyFill="1" applyBorder="1" applyAlignment="1">
      <alignment vertical="top" wrapText="1"/>
    </xf>
    <xf numFmtId="0" fontId="16" fillId="2" borderId="0" xfId="0" applyFont="1" applyFill="1" applyAlignment="1">
      <alignment vertical="top"/>
    </xf>
    <xf numFmtId="3" fontId="17" fillId="2" borderId="0" xfId="0" applyNumberFormat="1" applyFont="1" applyFill="1" applyAlignment="1">
      <alignment vertical="top"/>
    </xf>
    <xf numFmtId="3" fontId="9" fillId="2" borderId="6" xfId="0" applyNumberFormat="1" applyFont="1" applyFill="1" applyBorder="1" applyAlignment="1">
      <alignment vertical="top"/>
    </xf>
    <xf numFmtId="4" fontId="13" fillId="2" borderId="2" xfId="0" applyNumberFormat="1" applyFont="1" applyFill="1" applyBorder="1" applyAlignment="1" applyProtection="1">
      <alignment vertical="top" wrapText="1"/>
      <protection locked="0"/>
    </xf>
    <xf numFmtId="4" fontId="9" fillId="2" borderId="2" xfId="0" applyNumberFormat="1" applyFont="1" applyFill="1" applyBorder="1" applyAlignment="1" applyProtection="1">
      <alignment vertical="top"/>
      <protection locked="0"/>
    </xf>
    <xf numFmtId="0" fontId="9" fillId="5" borderId="5" xfId="0" applyFont="1" applyFill="1" applyBorder="1" applyAlignment="1" applyProtection="1">
      <alignment vertical="top"/>
      <protection hidden="1"/>
    </xf>
    <xf numFmtId="4" fontId="9" fillId="5" borderId="5" xfId="0" applyNumberFormat="1" applyFont="1" applyFill="1" applyBorder="1" applyAlignment="1" applyProtection="1">
      <alignment vertical="top"/>
      <protection hidden="1"/>
    </xf>
    <xf numFmtId="9" fontId="9" fillId="5" borderId="5" xfId="0" applyNumberFormat="1" applyFont="1" applyFill="1" applyBorder="1" applyAlignment="1" applyProtection="1">
      <alignment vertical="top"/>
      <protection locked="0"/>
    </xf>
    <xf numFmtId="4" fontId="13" fillId="2" borderId="5" xfId="0" applyNumberFormat="1" applyFont="1" applyFill="1" applyBorder="1" applyAlignment="1" applyProtection="1">
      <alignment vertical="top" wrapText="1"/>
      <protection locked="0"/>
    </xf>
    <xf numFmtId="4" fontId="9" fillId="5" borderId="5" xfId="0" applyNumberFormat="1" applyFont="1" applyFill="1" applyBorder="1" applyAlignment="1" applyProtection="1">
      <alignment vertical="top"/>
      <protection locked="0"/>
    </xf>
    <xf numFmtId="4" fontId="9" fillId="2" borderId="5" xfId="0" applyNumberFormat="1" applyFont="1" applyFill="1" applyBorder="1" applyAlignment="1" applyProtection="1">
      <alignment vertical="top"/>
      <protection locked="0"/>
    </xf>
    <xf numFmtId="4" fontId="13" fillId="2" borderId="6" xfId="0" applyNumberFormat="1" applyFont="1" applyFill="1" applyBorder="1" applyAlignment="1" applyProtection="1">
      <alignment vertical="top" wrapText="1"/>
      <protection locked="0"/>
    </xf>
    <xf numFmtId="4" fontId="9" fillId="2" borderId="6" xfId="0" applyNumberFormat="1" applyFont="1" applyFill="1" applyBorder="1" applyAlignment="1" applyProtection="1">
      <alignment vertical="top"/>
      <protection locked="0"/>
    </xf>
    <xf numFmtId="0" fontId="9" fillId="2" borderId="1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 applyProtection="1">
      <alignment vertical="top"/>
      <protection hidden="1"/>
    </xf>
    <xf numFmtId="4" fontId="9" fillId="2" borderId="2" xfId="0" applyNumberFormat="1" applyFont="1" applyFill="1" applyBorder="1" applyAlignment="1" applyProtection="1">
      <alignment vertical="top"/>
      <protection hidden="1"/>
    </xf>
    <xf numFmtId="9" fontId="9" fillId="2" borderId="2" xfId="25" applyFont="1" applyFill="1" applyBorder="1" applyAlignment="1" applyProtection="1">
      <alignment vertical="top"/>
      <protection hidden="1"/>
    </xf>
    <xf numFmtId="4" fontId="9" fillId="2" borderId="2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 applyProtection="1">
      <alignment vertical="top"/>
      <protection hidden="1"/>
    </xf>
    <xf numFmtId="4" fontId="9" fillId="2" borderId="5" xfId="0" applyNumberFormat="1" applyFont="1" applyFill="1" applyBorder="1" applyAlignment="1" applyProtection="1">
      <alignment vertical="top"/>
      <protection hidden="1"/>
    </xf>
    <xf numFmtId="9" fontId="9" fillId="2" borderId="5" xfId="25" applyFont="1" applyFill="1" applyBorder="1" applyAlignment="1" applyProtection="1">
      <alignment vertical="top"/>
      <protection hidden="1"/>
    </xf>
    <xf numFmtId="4" fontId="9" fillId="2" borderId="5" xfId="0" applyNumberFormat="1" applyFont="1" applyFill="1" applyBorder="1" applyAlignment="1">
      <alignment horizontal="center" vertical="top" wrapText="1"/>
    </xf>
    <xf numFmtId="4" fontId="9" fillId="5" borderId="5" xfId="0" applyNumberFormat="1" applyFont="1" applyFill="1" applyBorder="1" applyAlignment="1" applyProtection="1">
      <alignment horizontal="right" vertical="top"/>
      <protection locked="0"/>
    </xf>
    <xf numFmtId="0" fontId="9" fillId="2" borderId="6" xfId="0" applyFont="1" applyFill="1" applyBorder="1" applyAlignment="1" applyProtection="1">
      <alignment vertical="top"/>
      <protection hidden="1"/>
    </xf>
    <xf numFmtId="4" fontId="9" fillId="2" borderId="6" xfId="0" applyNumberFormat="1" applyFont="1" applyFill="1" applyBorder="1" applyAlignment="1" applyProtection="1">
      <alignment vertical="top"/>
      <protection hidden="1"/>
    </xf>
    <xf numFmtId="9" fontId="9" fillId="2" borderId="6" xfId="25" applyFont="1" applyFill="1" applyBorder="1" applyAlignment="1" applyProtection="1">
      <alignment vertical="top"/>
      <protection hidden="1"/>
    </xf>
    <xf numFmtId="4" fontId="9" fillId="2" borderId="6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right" vertical="top"/>
    </xf>
    <xf numFmtId="0" fontId="11" fillId="6" borderId="9" xfId="0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horizontal="center" vertical="top"/>
    </xf>
    <xf numFmtId="4" fontId="11" fillId="6" borderId="11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10" xfId="0" applyNumberFormat="1" applyFont="1" applyFill="1" applyBorder="1" applyAlignment="1">
      <alignment vertical="top"/>
    </xf>
    <xf numFmtId="4" fontId="11" fillId="10" borderId="11" xfId="0" applyNumberFormat="1" applyFont="1" applyFill="1" applyBorder="1" applyAlignment="1">
      <alignment vertical="top"/>
    </xf>
    <xf numFmtId="0" fontId="9" fillId="10" borderId="2" xfId="0" applyFont="1" applyFill="1" applyBorder="1" applyAlignment="1">
      <alignment horizontal="right" vertical="top"/>
    </xf>
    <xf numFmtId="0" fontId="9" fillId="10" borderId="2" xfId="0" applyFont="1" applyFill="1" applyBorder="1" applyAlignment="1">
      <alignment vertical="top"/>
    </xf>
    <xf numFmtId="4" fontId="9" fillId="2" borderId="2" xfId="0" applyNumberFormat="1" applyFont="1" applyFill="1" applyBorder="1" applyAlignment="1">
      <alignment horizontal="right" vertical="top"/>
    </xf>
    <xf numFmtId="0" fontId="9" fillId="10" borderId="5" xfId="0" applyFont="1" applyFill="1" applyBorder="1" applyAlignment="1">
      <alignment horizontal="right" vertical="top"/>
    </xf>
    <xf numFmtId="0" fontId="9" fillId="10" borderId="5" xfId="0" applyFont="1" applyFill="1" applyBorder="1" applyAlignment="1">
      <alignment vertical="top"/>
    </xf>
    <xf numFmtId="4" fontId="9" fillId="10" borderId="5" xfId="0" applyNumberFormat="1" applyFont="1" applyFill="1" applyBorder="1" applyAlignment="1">
      <alignment horizontal="right" vertical="top"/>
    </xf>
    <xf numFmtId="0" fontId="11" fillId="10" borderId="6" xfId="0" applyFont="1" applyFill="1" applyBorder="1" applyAlignment="1">
      <alignment horizontal="right" vertical="top"/>
    </xf>
    <xf numFmtId="0" fontId="11" fillId="10" borderId="6" xfId="0" applyFont="1" applyFill="1" applyBorder="1" applyAlignment="1">
      <alignment vertical="top"/>
    </xf>
    <xf numFmtId="4" fontId="11" fillId="10" borderId="6" xfId="0" applyNumberFormat="1" applyFont="1" applyFill="1" applyBorder="1" applyAlignment="1">
      <alignment horizontal="right" vertical="top"/>
    </xf>
    <xf numFmtId="0" fontId="9" fillId="11" borderId="2" xfId="0" applyFont="1" applyFill="1" applyBorder="1" applyAlignment="1">
      <alignment horizontal="right" vertical="top"/>
    </xf>
    <xf numFmtId="0" fontId="9" fillId="11" borderId="2" xfId="0" applyFont="1" applyFill="1" applyBorder="1" applyAlignment="1">
      <alignment vertical="top"/>
    </xf>
    <xf numFmtId="4" fontId="9" fillId="12" borderId="2" xfId="0" applyNumberFormat="1" applyFont="1" applyFill="1" applyBorder="1" applyAlignment="1">
      <alignment horizontal="right" vertical="top"/>
    </xf>
    <xf numFmtId="0" fontId="11" fillId="12" borderId="0" xfId="0" applyFont="1" applyFill="1" applyAlignment="1">
      <alignment vertical="top"/>
    </xf>
    <xf numFmtId="0" fontId="9" fillId="11" borderId="5" xfId="0" applyFont="1" applyFill="1" applyBorder="1" applyAlignment="1">
      <alignment horizontal="right" vertical="top"/>
    </xf>
    <xf numFmtId="0" fontId="9" fillId="11" borderId="5" xfId="0" applyFont="1" applyFill="1" applyBorder="1" applyAlignment="1">
      <alignment vertical="top"/>
    </xf>
    <xf numFmtId="4" fontId="9" fillId="11" borderId="5" xfId="0" applyNumberFormat="1" applyFont="1" applyFill="1" applyBorder="1" applyAlignment="1">
      <alignment horizontal="right" vertical="top"/>
    </xf>
    <xf numFmtId="0" fontId="11" fillId="11" borderId="6" xfId="0" applyFont="1" applyFill="1" applyBorder="1" applyAlignment="1">
      <alignment horizontal="right" vertical="top"/>
    </xf>
    <xf numFmtId="0" fontId="11" fillId="11" borderId="6" xfId="0" applyFont="1" applyFill="1" applyBorder="1" applyAlignment="1">
      <alignment vertical="top"/>
    </xf>
    <xf numFmtId="4" fontId="11" fillId="11" borderId="6" xfId="0" applyNumberFormat="1" applyFont="1" applyFill="1" applyBorder="1" applyAlignment="1">
      <alignment horizontal="right" vertical="top"/>
    </xf>
    <xf numFmtId="0" fontId="11" fillId="13" borderId="5" xfId="0" applyFont="1" applyFill="1" applyBorder="1" applyAlignment="1">
      <alignment horizontal="right" vertical="top"/>
    </xf>
    <xf numFmtId="0" fontId="11" fillId="13" borderId="5" xfId="0" applyFont="1" applyFill="1" applyBorder="1" applyAlignment="1">
      <alignment vertical="top"/>
    </xf>
    <xf numFmtId="4" fontId="11" fillId="13" borderId="5" xfId="0" applyNumberFormat="1" applyFont="1" applyFill="1" applyBorder="1" applyAlignment="1">
      <alignment vertical="top"/>
    </xf>
    <xf numFmtId="0" fontId="11" fillId="3" borderId="0" xfId="0" applyFont="1" applyFill="1" applyAlignment="1">
      <alignment vertical="top"/>
    </xf>
    <xf numFmtId="0" fontId="11" fillId="13" borderId="6" xfId="0" applyFont="1" applyFill="1" applyBorder="1" applyAlignment="1">
      <alignment horizontal="right" vertical="top"/>
    </xf>
    <xf numFmtId="0" fontId="11" fillId="13" borderId="6" xfId="0" applyFont="1" applyFill="1" applyBorder="1" applyAlignment="1">
      <alignment vertical="top"/>
    </xf>
    <xf numFmtId="4" fontId="11" fillId="13" borderId="6" xfId="0" applyNumberFormat="1" applyFont="1" applyFill="1" applyBorder="1" applyAlignment="1">
      <alignment vertical="top"/>
    </xf>
    <xf numFmtId="4" fontId="9" fillId="10" borderId="2" xfId="0" applyNumberFormat="1" applyFont="1" applyFill="1" applyBorder="1" applyAlignment="1">
      <alignment vertical="top"/>
    </xf>
    <xf numFmtId="4" fontId="11" fillId="10" borderId="6" xfId="0" applyNumberFormat="1" applyFont="1" applyFill="1" applyBorder="1" applyAlignment="1">
      <alignment vertical="top"/>
    </xf>
    <xf numFmtId="4" fontId="9" fillId="10" borderId="5" xfId="0" applyNumberFormat="1" applyFont="1" applyFill="1" applyBorder="1" applyAlignment="1">
      <alignment vertical="top"/>
    </xf>
    <xf numFmtId="0" fontId="11" fillId="14" borderId="2" xfId="0" applyFont="1" applyFill="1" applyBorder="1" applyAlignment="1">
      <alignment horizontal="right" vertical="top"/>
    </xf>
    <xf numFmtId="0" fontId="11" fillId="14" borderId="2" xfId="0" applyFont="1" applyFill="1" applyBorder="1" applyAlignment="1">
      <alignment vertical="top"/>
    </xf>
    <xf numFmtId="4" fontId="11" fillId="14" borderId="2" xfId="0" applyNumberFormat="1" applyFont="1" applyFill="1" applyBorder="1" applyAlignment="1">
      <alignment vertical="top"/>
    </xf>
    <xf numFmtId="0" fontId="11" fillId="4" borderId="0" xfId="0" applyFont="1" applyFill="1" applyAlignment="1">
      <alignment vertical="top"/>
    </xf>
    <xf numFmtId="0" fontId="11" fillId="14" borderId="6" xfId="0" applyFont="1" applyFill="1" applyBorder="1" applyAlignment="1">
      <alignment horizontal="right" vertical="top"/>
    </xf>
    <xf numFmtId="0" fontId="11" fillId="14" borderId="6" xfId="0" applyFont="1" applyFill="1" applyBorder="1" applyAlignment="1">
      <alignment vertical="top"/>
    </xf>
    <xf numFmtId="4" fontId="11" fillId="14" borderId="6" xfId="0" applyNumberFormat="1" applyFont="1" applyFill="1" applyBorder="1" applyAlignment="1">
      <alignment vertical="top"/>
    </xf>
    <xf numFmtId="4" fontId="11" fillId="2" borderId="2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" fontId="9" fillId="5" borderId="5" xfId="0" applyNumberFormat="1" applyFont="1" applyFill="1" applyBorder="1" applyAlignment="1">
      <alignment horizontal="right" vertical="top" wrapText="1"/>
    </xf>
    <xf numFmtId="4" fontId="9" fillId="5" borderId="5" xfId="0" applyNumberFormat="1" applyFont="1" applyFill="1" applyBorder="1" applyAlignment="1">
      <alignment vertical="top" wrapText="1"/>
    </xf>
    <xf numFmtId="0" fontId="18" fillId="2" borderId="2" xfId="0" applyFont="1" applyFill="1" applyBorder="1" applyAlignment="1">
      <alignment horizontal="right" vertical="top" wrapText="1"/>
    </xf>
    <xf numFmtId="0" fontId="18" fillId="2" borderId="2" xfId="0" applyFont="1" applyFill="1" applyBorder="1" applyAlignment="1">
      <alignment vertical="top"/>
    </xf>
    <xf numFmtId="0" fontId="18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/>
    </xf>
    <xf numFmtId="3" fontId="11" fillId="4" borderId="1" xfId="0" applyNumberFormat="1" applyFont="1" applyFill="1" applyBorder="1" applyAlignment="1">
      <alignment vertical="top" wrapText="1"/>
    </xf>
    <xf numFmtId="4" fontId="11" fillId="4" borderId="1" xfId="0" applyNumberFormat="1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right" vertical="top" wrapText="1"/>
    </xf>
    <xf numFmtId="4" fontId="11" fillId="3" borderId="1" xfId="0" applyNumberFormat="1" applyFont="1" applyFill="1" applyBorder="1" applyAlignment="1">
      <alignment vertical="top" wrapText="1"/>
    </xf>
    <xf numFmtId="0" fontId="11" fillId="3" borderId="0" xfId="0" applyFont="1" applyFill="1" applyAlignment="1">
      <alignment horizontal="center" vertical="top"/>
    </xf>
    <xf numFmtId="0" fontId="10" fillId="2" borderId="5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vertical="top"/>
    </xf>
    <xf numFmtId="4" fontId="10" fillId="2" borderId="5" xfId="0" applyNumberFormat="1" applyFont="1" applyFill="1" applyBorder="1" applyAlignment="1">
      <alignment vertical="top" wrapText="1"/>
    </xf>
    <xf numFmtId="4" fontId="9" fillId="5" borderId="5" xfId="0" applyNumberFormat="1" applyFont="1" applyFill="1" applyBorder="1" applyAlignment="1" applyProtection="1">
      <alignment horizontal="center" vertical="top"/>
      <protection hidden="1"/>
    </xf>
    <xf numFmtId="4" fontId="9" fillId="2" borderId="2" xfId="0" applyNumberFormat="1" applyFont="1" applyFill="1" applyBorder="1" applyAlignment="1" applyProtection="1">
      <alignment horizontal="center" vertical="top"/>
      <protection hidden="1"/>
    </xf>
    <xf numFmtId="4" fontId="9" fillId="2" borderId="5" xfId="0" applyNumberFormat="1" applyFont="1" applyFill="1" applyBorder="1" applyAlignment="1" applyProtection="1">
      <alignment horizontal="center" vertical="top"/>
      <protection hidden="1"/>
    </xf>
    <xf numFmtId="4" fontId="9" fillId="2" borderId="6" xfId="0" applyNumberFormat="1" applyFont="1" applyFill="1" applyBorder="1" applyAlignment="1" applyProtection="1">
      <alignment horizontal="center" vertical="top"/>
      <protection hidden="1"/>
    </xf>
    <xf numFmtId="9" fontId="9" fillId="2" borderId="2" xfId="0" applyNumberFormat="1" applyFont="1" applyFill="1" applyBorder="1" applyAlignment="1" applyProtection="1">
      <alignment vertical="top"/>
      <protection locked="0"/>
    </xf>
    <xf numFmtId="9" fontId="9" fillId="2" borderId="5" xfId="0" applyNumberFormat="1" applyFont="1" applyFill="1" applyBorder="1" applyAlignment="1" applyProtection="1">
      <alignment vertical="top"/>
      <protection locked="0"/>
    </xf>
    <xf numFmtId="9" fontId="9" fillId="2" borderId="6" xfId="0" applyNumberFormat="1" applyFont="1" applyFill="1" applyBorder="1" applyAlignment="1" applyProtection="1">
      <alignment vertical="top"/>
      <protection locked="0"/>
    </xf>
    <xf numFmtId="0" fontId="9" fillId="2" borderId="1" xfId="0" applyFont="1" applyFill="1" applyBorder="1" applyAlignment="1">
      <alignment horizontal="right" vertical="top"/>
    </xf>
    <xf numFmtId="0" fontId="9" fillId="2" borderId="1" xfId="0" applyFont="1" applyFill="1" applyBorder="1" applyAlignment="1" applyProtection="1">
      <alignment vertical="top"/>
      <protection hidden="1"/>
    </xf>
    <xf numFmtId="4" fontId="9" fillId="2" borderId="1" xfId="0" applyNumberFormat="1" applyFont="1" applyFill="1" applyBorder="1" applyAlignment="1" applyProtection="1">
      <alignment horizontal="center" vertical="top"/>
      <protection hidden="1"/>
    </xf>
    <xf numFmtId="0" fontId="11" fillId="2" borderId="5" xfId="0" applyFont="1" applyFill="1" applyBorder="1" applyAlignment="1">
      <alignment horizontal="right" vertical="top"/>
    </xf>
    <xf numFmtId="0" fontId="11" fillId="2" borderId="5" xfId="0" applyFont="1" applyFill="1" applyBorder="1" applyAlignment="1" applyProtection="1">
      <alignment vertical="top"/>
      <protection hidden="1"/>
    </xf>
    <xf numFmtId="0" fontId="11" fillId="2" borderId="6" xfId="0" applyFont="1" applyFill="1" applyBorder="1" applyAlignment="1">
      <alignment horizontal="right" vertical="top" wrapText="1"/>
    </xf>
    <xf numFmtId="3" fontId="11" fillId="3" borderId="1" xfId="0" applyNumberFormat="1" applyFont="1" applyFill="1" applyBorder="1" applyAlignment="1">
      <alignment vertical="top" wrapText="1"/>
    </xf>
    <xf numFmtId="168" fontId="9" fillId="2" borderId="2" xfId="0" applyNumberFormat="1" applyFont="1" applyFill="1" applyBorder="1" applyAlignment="1">
      <alignment vertical="top" wrapText="1"/>
    </xf>
    <xf numFmtId="168" fontId="9" fillId="2" borderId="6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vertical="top" wrapText="1"/>
    </xf>
    <xf numFmtId="168" fontId="9" fillId="2" borderId="5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horizontal="center" vertical="top"/>
    </xf>
    <xf numFmtId="3" fontId="9" fillId="4" borderId="5" xfId="0" applyNumberFormat="1" applyFont="1" applyFill="1" applyBorder="1" applyAlignment="1">
      <alignment horizontal="center" vertical="top"/>
    </xf>
    <xf numFmtId="9" fontId="9" fillId="2" borderId="5" xfId="25" applyFont="1" applyFill="1" applyBorder="1" applyAlignment="1">
      <alignment horizontal="center" vertical="top"/>
    </xf>
    <xf numFmtId="3" fontId="9" fillId="4" borderId="6" xfId="0" applyNumberFormat="1" applyFont="1" applyFill="1" applyBorder="1" applyAlignment="1">
      <alignment horizontal="center" vertical="top"/>
    </xf>
    <xf numFmtId="3" fontId="11" fillId="4" borderId="0" xfId="0" applyNumberFormat="1" applyFont="1" applyFill="1" applyAlignment="1">
      <alignment vertical="center"/>
    </xf>
    <xf numFmtId="49" fontId="27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1" fillId="3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vertical="top" wrapText="1"/>
    </xf>
    <xf numFmtId="168" fontId="11" fillId="3" borderId="2" xfId="0" applyNumberFormat="1" applyFont="1" applyFill="1" applyBorder="1" applyAlignment="1">
      <alignment vertical="top" wrapText="1"/>
    </xf>
    <xf numFmtId="0" fontId="9" fillId="4" borderId="2" xfId="0" applyNumberFormat="1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center" vertical="top" wrapText="1"/>
    </xf>
    <xf numFmtId="168" fontId="9" fillId="4" borderId="2" xfId="0" applyNumberFormat="1" applyFont="1" applyFill="1" applyBorder="1" applyAlignment="1">
      <alignment vertical="top" wrapText="1"/>
    </xf>
    <xf numFmtId="3" fontId="9" fillId="4" borderId="0" xfId="0" applyNumberFormat="1" applyFont="1" applyFill="1" applyAlignment="1">
      <alignment vertical="center"/>
    </xf>
    <xf numFmtId="49" fontId="15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9" fillId="4" borderId="6" xfId="0" applyFont="1" applyFill="1" applyBorder="1" applyAlignment="1">
      <alignment vertical="top" wrapText="1"/>
    </xf>
    <xf numFmtId="0" fontId="9" fillId="4" borderId="6" xfId="0" applyFont="1" applyFill="1" applyBorder="1" applyAlignment="1">
      <alignment horizontal="center" vertical="top" wrapText="1"/>
    </xf>
    <xf numFmtId="168" fontId="9" fillId="4" borderId="6" xfId="0" applyNumberFormat="1" applyFont="1" applyFill="1" applyBorder="1" applyAlignment="1">
      <alignment vertical="top" wrapText="1"/>
    </xf>
    <xf numFmtId="10" fontId="9" fillId="2" borderId="6" xfId="25" applyNumberFormat="1" applyFont="1" applyFill="1" applyBorder="1" applyAlignment="1" quotePrefix="1">
      <alignment horizontal="right" vertical="top" wrapText="1"/>
    </xf>
    <xf numFmtId="0" fontId="11" fillId="2" borderId="2" xfId="0" applyFont="1" applyFill="1" applyBorder="1" applyAlignment="1">
      <alignment horizontal="right" vertical="center" wrapText="1"/>
    </xf>
    <xf numFmtId="3" fontId="11" fillId="2" borderId="2" xfId="0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right" vertical="center" wrapText="1"/>
    </xf>
    <xf numFmtId="3" fontId="11" fillId="4" borderId="2" xfId="0" applyNumberFormat="1" applyFont="1" applyFill="1" applyBorder="1" applyAlignment="1">
      <alignment vertical="center" wrapText="1"/>
    </xf>
    <xf numFmtId="0" fontId="11" fillId="4" borderId="2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vertical="center" wrapText="1"/>
    </xf>
    <xf numFmtId="168" fontId="11" fillId="3" borderId="2" xfId="0" applyNumberFormat="1" applyFont="1" applyFill="1" applyBorder="1" applyAlignment="1">
      <alignment vertical="center" wrapText="1"/>
    </xf>
    <xf numFmtId="168" fontId="11" fillId="4" borderId="2" xfId="0" applyNumberFormat="1" applyFont="1" applyFill="1" applyBorder="1" applyAlignment="1">
      <alignment vertical="center" wrapText="1"/>
    </xf>
    <xf numFmtId="168" fontId="9" fillId="5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right" vertical="top" wrapText="1"/>
    </xf>
    <xf numFmtId="3" fontId="11" fillId="2" borderId="5" xfId="0" applyNumberFormat="1" applyFont="1" applyFill="1" applyBorder="1" applyAlignment="1">
      <alignment vertical="top" wrapText="1"/>
    </xf>
    <xf numFmtId="4" fontId="11" fillId="2" borderId="5" xfId="0" applyNumberFormat="1" applyFont="1" applyFill="1" applyBorder="1" applyAlignment="1">
      <alignment vertical="top" wrapText="1"/>
    </xf>
    <xf numFmtId="3" fontId="11" fillId="2" borderId="6" xfId="0" applyNumberFormat="1" applyFont="1" applyFill="1" applyBorder="1" applyAlignment="1">
      <alignment vertical="top"/>
    </xf>
    <xf numFmtId="3" fontId="11" fillId="2" borderId="5" xfId="0" applyNumberFormat="1" applyFont="1" applyFill="1" applyBorder="1" applyAlignment="1">
      <alignment vertical="top"/>
    </xf>
    <xf numFmtId="3" fontId="9" fillId="4" borderId="0" xfId="0" applyNumberFormat="1" applyFont="1" applyFill="1" applyAlignment="1">
      <alignment vertical="top"/>
    </xf>
    <xf numFmtId="49" fontId="15" fillId="4" borderId="0" xfId="0" applyNumberFormat="1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10" fillId="4" borderId="0" xfId="0" applyFont="1" applyFill="1" applyAlignment="1">
      <alignment vertical="top"/>
    </xf>
    <xf numFmtId="10" fontId="9" fillId="2" borderId="1" xfId="25" applyNumberFormat="1" applyFont="1" applyFill="1" applyBorder="1" applyAlignment="1">
      <alignment vertical="top" wrapText="1"/>
    </xf>
    <xf numFmtId="0" fontId="16" fillId="8" borderId="0" xfId="0" applyFont="1" applyFill="1" applyAlignment="1">
      <alignment horizontal="right" vertical="center"/>
    </xf>
    <xf numFmtId="0" fontId="23" fillId="8" borderId="4" xfId="0" applyFont="1" applyFill="1" applyBorder="1" applyAlignment="1">
      <alignment horizontal="right" vertical="center"/>
    </xf>
    <xf numFmtId="3" fontId="23" fillId="8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3" fontId="16" fillId="2" borderId="0" xfId="0" applyNumberFormat="1" applyFont="1" applyFill="1" applyAlignment="1">
      <alignment vertical="center"/>
    </xf>
    <xf numFmtId="0" fontId="30" fillId="2" borderId="0" xfId="0" applyFont="1" applyFill="1" applyAlignment="1">
      <alignment vertical="top"/>
    </xf>
    <xf numFmtId="3" fontId="30" fillId="2" borderId="0" xfId="0" applyNumberFormat="1" applyFont="1" applyFill="1" applyAlignment="1">
      <alignment vertical="top"/>
    </xf>
    <xf numFmtId="164" fontId="9" fillId="2" borderId="0" xfId="0" applyNumberFormat="1" applyFont="1" applyFill="1" applyBorder="1" applyAlignment="1">
      <alignment vertical="top"/>
    </xf>
    <xf numFmtId="9" fontId="9" fillId="5" borderId="14" xfId="0" applyNumberFormat="1" applyFont="1" applyFill="1" applyBorder="1" applyAlignment="1">
      <alignment horizontal="center" vertical="top"/>
    </xf>
    <xf numFmtId="9" fontId="9" fillId="5" borderId="15" xfId="0" applyNumberFormat="1" applyFont="1" applyFill="1" applyBorder="1" applyAlignment="1">
      <alignment horizontal="center" vertical="top"/>
    </xf>
    <xf numFmtId="0" fontId="11" fillId="2" borderId="6" xfId="0" applyFont="1" applyFill="1" applyBorder="1" applyAlignment="1">
      <alignment vertical="top" wrapText="1"/>
    </xf>
    <xf numFmtId="0" fontId="18" fillId="2" borderId="6" xfId="0" applyFont="1" applyFill="1" applyBorder="1" applyAlignment="1">
      <alignment horizontal="center" vertical="top" wrapText="1"/>
    </xf>
    <xf numFmtId="165" fontId="11" fillId="2" borderId="6" xfId="25" applyNumberFormat="1" applyFont="1" applyFill="1" applyBorder="1" applyAlignment="1">
      <alignment vertical="top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31" fillId="2" borderId="0" xfId="0" applyNumberFormat="1" applyFont="1" applyFill="1" applyAlignment="1">
      <alignment vertical="top"/>
    </xf>
    <xf numFmtId="0" fontId="30" fillId="2" borderId="0" xfId="0" applyFont="1" applyFill="1" applyBorder="1" applyAlignment="1">
      <alignment vertical="top"/>
    </xf>
    <xf numFmtId="0" fontId="32" fillId="2" borderId="0" xfId="0" applyFont="1" applyFill="1" applyAlignment="1">
      <alignment horizontal="center" vertical="top"/>
    </xf>
    <xf numFmtId="3" fontId="30" fillId="2" borderId="0" xfId="0" applyNumberFormat="1" applyFont="1" applyFill="1" applyBorder="1" applyAlignment="1">
      <alignment vertical="top"/>
    </xf>
    <xf numFmtId="3" fontId="30" fillId="2" borderId="16" xfId="0" applyNumberFormat="1" applyFont="1" applyFill="1" applyBorder="1" applyAlignment="1">
      <alignment vertical="top"/>
    </xf>
    <xf numFmtId="0" fontId="30" fillId="2" borderId="16" xfId="0" applyFont="1" applyFill="1" applyBorder="1" applyAlignment="1">
      <alignment vertical="top"/>
    </xf>
    <xf numFmtId="9" fontId="30" fillId="2" borderId="16" xfId="0" applyNumberFormat="1" applyFont="1" applyFill="1" applyBorder="1" applyAlignment="1">
      <alignment vertical="top"/>
    </xf>
    <xf numFmtId="3" fontId="30" fillId="2" borderId="17" xfId="0" applyNumberFormat="1" applyFont="1" applyFill="1" applyBorder="1" applyAlignment="1">
      <alignment vertical="top"/>
    </xf>
    <xf numFmtId="0" fontId="30" fillId="2" borderId="17" xfId="0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vertical="top"/>
    </xf>
    <xf numFmtId="3" fontId="9" fillId="2" borderId="2" xfId="25" applyNumberFormat="1" applyFont="1" applyFill="1" applyBorder="1" applyAlignment="1">
      <alignment horizontal="center" vertical="top" wrapText="1"/>
    </xf>
    <xf numFmtId="3" fontId="9" fillId="2" borderId="5" xfId="25" applyNumberFormat="1" applyFont="1" applyFill="1" applyBorder="1" applyAlignment="1">
      <alignment horizontal="center" vertical="top" wrapText="1"/>
    </xf>
    <xf numFmtId="3" fontId="9" fillId="2" borderId="7" xfId="0" applyNumberFormat="1" applyFont="1" applyFill="1" applyBorder="1" applyAlignment="1">
      <alignment vertical="top" wrapText="1"/>
    </xf>
    <xf numFmtId="0" fontId="23" fillId="8" borderId="10" xfId="0" applyFont="1" applyFill="1" applyBorder="1" applyAlignment="1">
      <alignment horizontal="right" vertical="center"/>
    </xf>
    <xf numFmtId="0" fontId="23" fillId="8" borderId="10" xfId="0" applyFont="1" applyFill="1" applyBorder="1" applyAlignment="1">
      <alignment vertical="center"/>
    </xf>
    <xf numFmtId="0" fontId="16" fillId="8" borderId="10" xfId="0" applyFont="1" applyFill="1" applyBorder="1" applyAlignment="1">
      <alignment horizontal="center" vertical="center"/>
    </xf>
    <xf numFmtId="3" fontId="16" fillId="8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6" fillId="8" borderId="10" xfId="0" applyFont="1" applyFill="1" applyBorder="1" applyAlignment="1">
      <alignment vertical="center"/>
    </xf>
    <xf numFmtId="3" fontId="26" fillId="8" borderId="10" xfId="0" applyNumberFormat="1" applyFont="1" applyFill="1" applyBorder="1" applyAlignment="1">
      <alignment vertical="center"/>
    </xf>
    <xf numFmtId="49" fontId="24" fillId="8" borderId="10" xfId="0" applyNumberFormat="1" applyFont="1" applyFill="1" applyBorder="1" applyAlignment="1">
      <alignment vertical="center"/>
    </xf>
    <xf numFmtId="0" fontId="16" fillId="8" borderId="10" xfId="0" applyFont="1" applyFill="1" applyBorder="1" applyAlignment="1">
      <alignment vertical="center"/>
    </xf>
    <xf numFmtId="0" fontId="25" fillId="8" borderId="10" xfId="0" applyFont="1" applyFill="1" applyBorder="1" applyAlignment="1">
      <alignment vertical="center"/>
    </xf>
    <xf numFmtId="0" fontId="11" fillId="3" borderId="5" xfId="0" applyNumberFormat="1" applyFont="1" applyFill="1" applyBorder="1" applyAlignment="1">
      <alignment horizontal="right" vertical="top" wrapText="1"/>
    </xf>
    <xf numFmtId="0" fontId="21" fillId="7" borderId="10" xfId="0" applyFont="1" applyFill="1" applyBorder="1" applyAlignment="1">
      <alignment horizontal="right" vertical="center"/>
    </xf>
    <xf numFmtId="0" fontId="21" fillId="7" borderId="10" xfId="0" applyFont="1" applyFill="1" applyBorder="1" applyAlignment="1">
      <alignment vertical="center"/>
    </xf>
    <xf numFmtId="9" fontId="9" fillId="2" borderId="5" xfId="25" applyFont="1" applyFill="1" applyBorder="1" applyAlignment="1">
      <alignment horizontal="center" vertical="top" wrapText="1"/>
    </xf>
    <xf numFmtId="164" fontId="9" fillId="2" borderId="18" xfId="0" applyNumberFormat="1" applyFont="1" applyFill="1" applyBorder="1" applyAlignment="1">
      <alignment vertical="top"/>
    </xf>
    <xf numFmtId="3" fontId="9" fillId="2" borderId="6" xfId="28" applyNumberFormat="1" applyFont="1" applyFill="1" applyBorder="1" applyAlignment="1" applyProtection="1">
      <alignment vertical="top" wrapText="1"/>
      <protection/>
    </xf>
    <xf numFmtId="169" fontId="9" fillId="2" borderId="6" xfId="25" applyNumberFormat="1" applyFont="1" applyFill="1" applyBorder="1" applyAlignment="1">
      <alignment horizontal="center" vertical="top" wrapText="1"/>
    </xf>
    <xf numFmtId="0" fontId="29" fillId="2" borderId="5" xfId="0" applyNumberFormat="1" applyFont="1" applyFill="1" applyBorder="1" applyAlignment="1">
      <alignment horizontal="right" vertical="top"/>
    </xf>
    <xf numFmtId="3" fontId="18" fillId="2" borderId="5" xfId="0" applyNumberFormat="1" applyFont="1" applyFill="1" applyBorder="1" applyAlignment="1">
      <alignment horizontal="center" vertical="top" wrapText="1"/>
    </xf>
    <xf numFmtId="4" fontId="11" fillId="2" borderId="5" xfId="25" applyNumberFormat="1" applyFont="1" applyFill="1" applyBorder="1" applyAlignment="1">
      <alignment vertical="top" wrapText="1"/>
    </xf>
    <xf numFmtId="9" fontId="16" fillId="8" borderId="10" xfId="0" applyNumberFormat="1" applyFont="1" applyFill="1" applyBorder="1" applyAlignment="1">
      <alignment vertical="center"/>
    </xf>
    <xf numFmtId="0" fontId="20" fillId="7" borderId="10" xfId="0" applyFont="1" applyFill="1" applyBorder="1" applyAlignment="1">
      <alignment horizontal="right" vertical="center"/>
    </xf>
    <xf numFmtId="0" fontId="20" fillId="7" borderId="10" xfId="0" applyFont="1" applyFill="1" applyBorder="1" applyAlignment="1">
      <alignment vertical="center"/>
    </xf>
    <xf numFmtId="0" fontId="10" fillId="4" borderId="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top"/>
    </xf>
    <xf numFmtId="0" fontId="9" fillId="2" borderId="19" xfId="0" applyFont="1" applyFill="1" applyBorder="1" applyAlignment="1">
      <alignment vertical="top"/>
    </xf>
    <xf numFmtId="4" fontId="9" fillId="2" borderId="2" xfId="0" applyNumberFormat="1" applyFont="1" applyFill="1" applyBorder="1" applyAlignment="1">
      <alignment horizontal="right" vertical="top" wrapText="1"/>
    </xf>
    <xf numFmtId="0" fontId="14" fillId="7" borderId="10" xfId="0" applyFont="1" applyFill="1" applyBorder="1" applyAlignment="1">
      <alignment horizontal="right" vertical="center"/>
    </xf>
    <xf numFmtId="0" fontId="14" fillId="7" borderId="10" xfId="0" applyFont="1" applyFill="1" applyBorder="1" applyAlignment="1">
      <alignment vertical="center"/>
    </xf>
    <xf numFmtId="0" fontId="10" fillId="10" borderId="2" xfId="0" applyFont="1" applyFill="1" applyBorder="1" applyAlignment="1">
      <alignment horizontal="right" vertical="top"/>
    </xf>
    <xf numFmtId="0" fontId="10" fillId="10" borderId="2" xfId="0" applyFont="1" applyFill="1" applyBorder="1" applyAlignment="1">
      <alignment horizontal="left" vertical="top" indent="1"/>
    </xf>
    <xf numFmtId="4" fontId="10" fillId="10" borderId="2" xfId="0" applyNumberFormat="1" applyFont="1" applyFill="1" applyBorder="1" applyAlignment="1">
      <alignment vertical="top"/>
    </xf>
    <xf numFmtId="0" fontId="22" fillId="8" borderId="10" xfId="0" applyFont="1" applyFill="1" applyBorder="1" applyAlignment="1">
      <alignment horizontal="right" vertical="center"/>
    </xf>
    <xf numFmtId="0" fontId="22" fillId="8" borderId="10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right" vertical="top" wrapText="1"/>
    </xf>
    <xf numFmtId="4" fontId="11" fillId="3" borderId="2" xfId="0" applyNumberFormat="1" applyFont="1" applyFill="1" applyBorder="1" applyAlignment="1">
      <alignment vertical="top" wrapText="1"/>
    </xf>
    <xf numFmtId="3" fontId="10" fillId="2" borderId="5" xfId="0" applyNumberFormat="1" applyFont="1" applyFill="1" applyBorder="1" applyAlignment="1">
      <alignment horizontal="left" vertical="top"/>
    </xf>
    <xf numFmtId="4" fontId="21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horizontal="right" vertical="center"/>
    </xf>
    <xf numFmtId="0" fontId="14" fillId="8" borderId="10" xfId="0" applyFont="1" applyFill="1" applyBorder="1" applyAlignment="1">
      <alignment vertical="center"/>
    </xf>
    <xf numFmtId="4" fontId="14" fillId="8" borderId="10" xfId="0" applyNumberFormat="1" applyFont="1" applyFill="1" applyBorder="1" applyAlignment="1">
      <alignment vertical="center"/>
    </xf>
    <xf numFmtId="0" fontId="22" fillId="3" borderId="10" xfId="0" applyFont="1" applyFill="1" applyBorder="1" applyAlignment="1">
      <alignment horizontal="right" vertical="center"/>
    </xf>
    <xf numFmtId="0" fontId="22" fillId="3" borderId="1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top"/>
    </xf>
    <xf numFmtId="0" fontId="11" fillId="2" borderId="2" xfId="0" applyFont="1" applyFill="1" applyBorder="1" applyAlignment="1" applyProtection="1">
      <alignment vertical="top"/>
      <protection hidden="1"/>
    </xf>
    <xf numFmtId="4" fontId="11" fillId="2" borderId="2" xfId="0" applyNumberFormat="1" applyFont="1" applyFill="1" applyBorder="1" applyAlignment="1" applyProtection="1">
      <alignment horizontal="center" vertical="top"/>
      <protection hidden="1"/>
    </xf>
    <xf numFmtId="165" fontId="11" fillId="2" borderId="2" xfId="25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 applyProtection="1">
      <alignment vertical="top" wrapText="1"/>
      <protection hidden="1"/>
    </xf>
    <xf numFmtId="0" fontId="11" fillId="2" borderId="5" xfId="0" applyNumberFormat="1" applyFont="1" applyFill="1" applyBorder="1" applyAlignment="1">
      <alignment horizontal="right" vertical="top" wrapText="1"/>
    </xf>
    <xf numFmtId="0" fontId="11" fillId="3" borderId="6" xfId="0" applyFont="1" applyFill="1" applyBorder="1" applyAlignment="1">
      <alignment horizontal="right" vertical="center"/>
    </xf>
    <xf numFmtId="0" fontId="11" fillId="3" borderId="6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3" fontId="11" fillId="3" borderId="6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top"/>
    </xf>
    <xf numFmtId="0" fontId="11" fillId="3" borderId="2" xfId="0" applyFont="1" applyFill="1" applyBorder="1" applyAlignment="1">
      <alignment horizontal="center" vertical="top"/>
    </xf>
    <xf numFmtId="0" fontId="11" fillId="3" borderId="6" xfId="0" applyNumberFormat="1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vertical="center" wrapText="1"/>
    </xf>
    <xf numFmtId="168" fontId="11" fillId="3" borderId="6" xfId="0" applyNumberFormat="1" applyFont="1" applyFill="1" applyBorder="1" applyAlignment="1">
      <alignment horizontal="right" vertical="center" wrapText="1"/>
    </xf>
    <xf numFmtId="10" fontId="11" fillId="3" borderId="2" xfId="25" applyNumberFormat="1" applyFont="1" applyFill="1" applyBorder="1" applyAlignment="1">
      <alignment horizontal="right" vertical="top"/>
    </xf>
    <xf numFmtId="0" fontId="11" fillId="3" borderId="5" xfId="0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center" vertical="top" wrapText="1"/>
    </xf>
    <xf numFmtId="168" fontId="11" fillId="3" borderId="5" xfId="0" applyNumberFormat="1" applyFont="1" applyFill="1" applyBorder="1" applyAlignment="1">
      <alignment vertical="top" wrapText="1"/>
    </xf>
    <xf numFmtId="168" fontId="11" fillId="3" borderId="2" xfId="0" applyNumberFormat="1" applyFont="1" applyFill="1" applyBorder="1" applyAlignment="1" quotePrefix="1">
      <alignment horizontal="center" vertical="top" wrapText="1"/>
    </xf>
    <xf numFmtId="3" fontId="11" fillId="3" borderId="2" xfId="0" applyNumberFormat="1" applyFont="1" applyFill="1" applyBorder="1" applyAlignment="1">
      <alignment vertical="top" wrapText="1"/>
    </xf>
    <xf numFmtId="10" fontId="11" fillId="3" borderId="2" xfId="25" applyNumberFormat="1" applyFont="1" applyFill="1" applyBorder="1" applyAlignment="1">
      <alignment horizontal="center" vertical="top" wrapText="1"/>
    </xf>
    <xf numFmtId="0" fontId="16" fillId="8" borderId="4" xfId="0" applyFont="1" applyFill="1" applyBorder="1" applyAlignment="1">
      <alignment horizontal="center" vertical="center"/>
    </xf>
    <xf numFmtId="3" fontId="16" fillId="8" borderId="4" xfId="0" applyNumberFormat="1" applyFont="1" applyFill="1" applyBorder="1" applyAlignment="1">
      <alignment vertical="center"/>
    </xf>
    <xf numFmtId="3" fontId="16" fillId="8" borderId="20" xfId="0" applyNumberFormat="1" applyFont="1" applyFill="1" applyBorder="1" applyAlignment="1">
      <alignment vertical="center"/>
    </xf>
    <xf numFmtId="1" fontId="9" fillId="5" borderId="21" xfId="25" applyNumberFormat="1" applyFont="1" applyFill="1" applyBorder="1" applyAlignment="1">
      <alignment horizontal="center" vertical="top" wrapText="1"/>
    </xf>
    <xf numFmtId="3" fontId="16" fillId="8" borderId="0" xfId="0" applyNumberFormat="1" applyFont="1" applyFill="1" applyBorder="1" applyAlignment="1">
      <alignment vertical="center"/>
    </xf>
    <xf numFmtId="3" fontId="9" fillId="5" borderId="21" xfId="25" applyNumberFormat="1" applyFont="1" applyFill="1" applyBorder="1" applyAlignment="1">
      <alignment horizontal="center" vertical="top" wrapText="1"/>
    </xf>
    <xf numFmtId="9" fontId="9" fillId="5" borderId="21" xfId="25" applyFont="1" applyFill="1" applyBorder="1" applyAlignment="1">
      <alignment horizontal="center" vertical="top" wrapText="1"/>
    </xf>
    <xf numFmtId="0" fontId="9" fillId="5" borderId="21" xfId="0" applyFont="1" applyFill="1" applyBorder="1" applyAlignment="1">
      <alignment horizontal="center" vertical="top"/>
    </xf>
    <xf numFmtId="4" fontId="9" fillId="5" borderId="21" xfId="0" applyNumberFormat="1" applyFont="1" applyFill="1" applyBorder="1" applyAlignment="1">
      <alignment horizontal="center" vertical="top" wrapText="1"/>
    </xf>
    <xf numFmtId="3" fontId="9" fillId="5" borderId="21" xfId="0" applyNumberFormat="1" applyFont="1" applyFill="1" applyBorder="1" applyAlignment="1">
      <alignment horizontal="center" vertical="top"/>
    </xf>
    <xf numFmtId="164" fontId="9" fillId="5" borderId="21" xfId="0" applyNumberFormat="1" applyFont="1" applyFill="1" applyBorder="1" applyAlignment="1">
      <alignment horizontal="center" vertical="top"/>
    </xf>
    <xf numFmtId="3" fontId="9" fillId="2" borderId="4" xfId="25" applyNumberFormat="1" applyFont="1" applyFill="1" applyBorder="1" applyAlignment="1">
      <alignment vertical="top" wrapText="1"/>
    </xf>
    <xf numFmtId="3" fontId="16" fillId="8" borderId="10" xfId="0" applyNumberFormat="1" applyFont="1" applyFill="1" applyBorder="1" applyAlignment="1">
      <alignment horizontal="center" vertical="center"/>
    </xf>
    <xf numFmtId="9" fontId="9" fillId="2" borderId="2" xfId="25" applyFont="1" applyFill="1" applyBorder="1" applyAlignment="1">
      <alignment horizontal="center" vertical="top" wrapText="1"/>
    </xf>
    <xf numFmtId="0" fontId="30" fillId="2" borderId="2" xfId="0" applyFont="1" applyFill="1" applyBorder="1" applyAlignment="1">
      <alignment vertical="top"/>
    </xf>
    <xf numFmtId="0" fontId="30" fillId="2" borderId="5" xfId="0" applyFont="1" applyFill="1" applyBorder="1" applyAlignment="1">
      <alignment vertical="top"/>
    </xf>
    <xf numFmtId="164" fontId="9" fillId="2" borderId="5" xfId="0" applyNumberFormat="1" applyFont="1" applyFill="1" applyBorder="1" applyAlignment="1">
      <alignment horizontal="center" vertical="top"/>
    </xf>
    <xf numFmtId="9" fontId="9" fillId="2" borderId="6" xfId="25" applyFont="1" applyFill="1" applyBorder="1" applyAlignment="1">
      <alignment horizontal="center" vertical="top" wrapText="1"/>
    </xf>
    <xf numFmtId="164" fontId="9" fillId="2" borderId="6" xfId="0" applyNumberFormat="1" applyFont="1" applyFill="1" applyBorder="1" applyAlignment="1">
      <alignment horizontal="center" vertical="top"/>
    </xf>
    <xf numFmtId="0" fontId="30" fillId="2" borderId="6" xfId="0" applyFont="1" applyFill="1" applyBorder="1" applyAlignment="1">
      <alignment vertical="top"/>
    </xf>
    <xf numFmtId="3" fontId="9" fillId="2" borderId="2" xfId="25" applyNumberFormat="1" applyFont="1" applyFill="1" applyBorder="1" applyAlignment="1">
      <alignment horizontal="left" vertical="top"/>
    </xf>
    <xf numFmtId="3" fontId="9" fillId="2" borderId="6" xfId="25" applyNumberFormat="1" applyFont="1" applyFill="1" applyBorder="1" applyAlignment="1">
      <alignment horizontal="center" vertical="top" wrapText="1"/>
    </xf>
    <xf numFmtId="0" fontId="23" fillId="8" borderId="4" xfId="0" applyFont="1" applyFill="1" applyBorder="1" applyAlignment="1">
      <alignment vertical="center"/>
    </xf>
    <xf numFmtId="0" fontId="30" fillId="2" borderId="3" xfId="0" applyFont="1" applyFill="1" applyBorder="1" applyAlignment="1">
      <alignment vertical="top"/>
    </xf>
    <xf numFmtId="3" fontId="9" fillId="2" borderId="13" xfId="0" applyNumberFormat="1" applyFont="1" applyFill="1" applyBorder="1" applyAlignment="1">
      <alignment vertical="top"/>
    </xf>
    <xf numFmtId="4" fontId="9" fillId="2" borderId="2" xfId="0" applyNumberFormat="1" applyFont="1" applyFill="1" applyBorder="1" applyAlignment="1">
      <alignment vertical="top"/>
    </xf>
    <xf numFmtId="4" fontId="9" fillId="2" borderId="5" xfId="0" applyNumberFormat="1" applyFont="1" applyFill="1" applyBorder="1" applyAlignment="1">
      <alignment vertical="top"/>
    </xf>
    <xf numFmtId="4" fontId="9" fillId="2" borderId="6" xfId="0" applyNumberFormat="1" applyFont="1" applyFill="1" applyBorder="1" applyAlignment="1">
      <alignment vertical="top"/>
    </xf>
    <xf numFmtId="0" fontId="11" fillId="4" borderId="2" xfId="0" applyNumberFormat="1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vertical="center"/>
    </xf>
    <xf numFmtId="4" fontId="9" fillId="5" borderId="22" xfId="0" applyNumberFormat="1" applyFont="1" applyFill="1" applyBorder="1" applyAlignment="1">
      <alignment vertical="top"/>
    </xf>
    <xf numFmtId="4" fontId="9" fillId="5" borderId="23" xfId="0" applyNumberFormat="1" applyFont="1" applyFill="1" applyBorder="1" applyAlignment="1">
      <alignment vertical="top"/>
    </xf>
    <xf numFmtId="4" fontId="9" fillId="5" borderId="24" xfId="0" applyNumberFormat="1" applyFont="1" applyFill="1" applyBorder="1" applyAlignment="1">
      <alignment vertical="top"/>
    </xf>
    <xf numFmtId="4" fontId="9" fillId="5" borderId="25" xfId="0" applyNumberFormat="1" applyFont="1" applyFill="1" applyBorder="1" applyAlignment="1">
      <alignment vertical="top"/>
    </xf>
    <xf numFmtId="4" fontId="9" fillId="5" borderId="12" xfId="0" applyNumberFormat="1" applyFont="1" applyFill="1" applyBorder="1" applyAlignment="1">
      <alignment vertical="top"/>
    </xf>
    <xf numFmtId="4" fontId="9" fillId="5" borderId="26" xfId="0" applyNumberFormat="1" applyFont="1" applyFill="1" applyBorder="1" applyAlignment="1">
      <alignment vertical="top"/>
    </xf>
    <xf numFmtId="4" fontId="9" fillId="5" borderId="27" xfId="0" applyNumberFormat="1" applyFont="1" applyFill="1" applyBorder="1" applyAlignment="1">
      <alignment vertical="top"/>
    </xf>
    <xf numFmtId="4" fontId="9" fillId="5" borderId="28" xfId="0" applyNumberFormat="1" applyFont="1" applyFill="1" applyBorder="1" applyAlignment="1">
      <alignment vertical="top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" fontId="9" fillId="5" borderId="22" xfId="0" applyNumberFormat="1" applyFont="1" applyFill="1" applyBorder="1" applyAlignment="1">
      <alignment vertical="center"/>
    </xf>
    <xf numFmtId="4" fontId="9" fillId="5" borderId="23" xfId="0" applyNumberFormat="1" applyFont="1" applyFill="1" applyBorder="1" applyAlignment="1">
      <alignment vertical="center"/>
    </xf>
    <xf numFmtId="4" fontId="9" fillId="5" borderId="24" xfId="0" applyNumberFormat="1" applyFont="1" applyFill="1" applyBorder="1" applyAlignment="1">
      <alignment vertical="center"/>
    </xf>
    <xf numFmtId="4" fontId="9" fillId="5" borderId="25" xfId="0" applyNumberFormat="1" applyFont="1" applyFill="1" applyBorder="1" applyAlignment="1">
      <alignment vertical="center"/>
    </xf>
    <xf numFmtId="4" fontId="9" fillId="5" borderId="12" xfId="0" applyNumberFormat="1" applyFont="1" applyFill="1" applyBorder="1" applyAlignment="1">
      <alignment vertical="center"/>
    </xf>
    <xf numFmtId="4" fontId="9" fillId="5" borderId="26" xfId="0" applyNumberFormat="1" applyFont="1" applyFill="1" applyBorder="1" applyAlignment="1">
      <alignment vertical="center"/>
    </xf>
    <xf numFmtId="4" fontId="9" fillId="5" borderId="27" xfId="0" applyNumberFormat="1" applyFont="1" applyFill="1" applyBorder="1" applyAlignment="1">
      <alignment vertical="center"/>
    </xf>
    <xf numFmtId="4" fontId="9" fillId="5" borderId="28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horizontal="center" vertical="top"/>
    </xf>
    <xf numFmtId="4" fontId="9" fillId="2" borderId="2" xfId="0" applyNumberFormat="1" applyFont="1" applyFill="1" applyBorder="1" applyAlignment="1" applyProtection="1">
      <alignment horizontal="right" vertical="top"/>
      <protection locked="0"/>
    </xf>
    <xf numFmtId="4" fontId="9" fillId="2" borderId="5" xfId="0" applyNumberFormat="1" applyFont="1" applyFill="1" applyBorder="1" applyAlignment="1" applyProtection="1">
      <alignment horizontal="right" vertical="top"/>
      <protection locked="0"/>
    </xf>
    <xf numFmtId="4" fontId="9" fillId="2" borderId="6" xfId="0" applyNumberFormat="1" applyFont="1" applyFill="1" applyBorder="1" applyAlignment="1" applyProtection="1">
      <alignment horizontal="right" vertical="top"/>
      <protection locked="0"/>
    </xf>
    <xf numFmtId="0" fontId="9" fillId="2" borderId="3" xfId="0" applyFont="1" applyFill="1" applyBorder="1" applyAlignment="1">
      <alignment horizontal="right" vertical="top"/>
    </xf>
    <xf numFmtId="0" fontId="9" fillId="2" borderId="7" xfId="0" applyFont="1" applyFill="1" applyBorder="1" applyAlignment="1">
      <alignment horizontal="right" vertical="top"/>
    </xf>
    <xf numFmtId="0" fontId="9" fillId="2" borderId="13" xfId="0" applyFont="1" applyFill="1" applyBorder="1" applyAlignment="1">
      <alignment horizontal="right" vertical="top"/>
    </xf>
    <xf numFmtId="0" fontId="9" fillId="5" borderId="22" xfId="0" applyFont="1" applyFill="1" applyBorder="1" applyAlignment="1" applyProtection="1">
      <alignment vertical="top"/>
      <protection hidden="1"/>
    </xf>
    <xf numFmtId="4" fontId="9" fillId="5" borderId="23" xfId="0" applyNumberFormat="1" applyFont="1" applyFill="1" applyBorder="1" applyAlignment="1" applyProtection="1">
      <alignment vertical="top"/>
      <protection hidden="1"/>
    </xf>
    <xf numFmtId="9" fontId="9" fillId="5" borderId="23" xfId="0" applyNumberFormat="1" applyFont="1" applyFill="1" applyBorder="1" applyAlignment="1" applyProtection="1">
      <alignment vertical="top"/>
      <protection locked="0"/>
    </xf>
    <xf numFmtId="0" fontId="9" fillId="5" borderId="25" xfId="0" applyFont="1" applyFill="1" applyBorder="1" applyAlignment="1" applyProtection="1">
      <alignment vertical="top"/>
      <protection hidden="1"/>
    </xf>
    <xf numFmtId="0" fontId="9" fillId="5" borderId="26" xfId="0" applyFont="1" applyFill="1" applyBorder="1" applyAlignment="1" applyProtection="1">
      <alignment vertical="top"/>
      <protection hidden="1"/>
    </xf>
    <xf numFmtId="4" fontId="9" fillId="5" borderId="27" xfId="0" applyNumberFormat="1" applyFont="1" applyFill="1" applyBorder="1" applyAlignment="1" applyProtection="1">
      <alignment vertical="top"/>
      <protection hidden="1"/>
    </xf>
    <xf numFmtId="9" fontId="9" fillId="5" borderId="27" xfId="0" applyNumberFormat="1" applyFont="1" applyFill="1" applyBorder="1" applyAlignment="1" applyProtection="1">
      <alignment vertical="top"/>
      <protection locked="0"/>
    </xf>
    <xf numFmtId="4" fontId="13" fillId="2" borderId="4" xfId="0" applyNumberFormat="1" applyFont="1" applyFill="1" applyBorder="1" applyAlignment="1" applyProtection="1">
      <alignment vertical="top" wrapText="1"/>
      <protection locked="0"/>
    </xf>
    <xf numFmtId="4" fontId="13" fillId="2" borderId="0" xfId="0" applyNumberFormat="1" applyFont="1" applyFill="1" applyBorder="1" applyAlignment="1" applyProtection="1">
      <alignment vertical="top" wrapText="1"/>
      <protection locked="0"/>
    </xf>
    <xf numFmtId="4" fontId="13" fillId="2" borderId="20" xfId="0" applyNumberFormat="1" applyFont="1" applyFill="1" applyBorder="1" applyAlignment="1" applyProtection="1">
      <alignment vertical="top" wrapText="1"/>
      <protection locked="0"/>
    </xf>
    <xf numFmtId="0" fontId="10" fillId="4" borderId="5" xfId="0" applyNumberFormat="1" applyFont="1" applyFill="1" applyBorder="1" applyAlignment="1">
      <alignment horizontal="center" vertical="center"/>
    </xf>
    <xf numFmtId="0" fontId="10" fillId="9" borderId="6" xfId="0" applyNumberFormat="1" applyFont="1" applyFill="1" applyBorder="1" applyAlignment="1">
      <alignment horizontal="center" vertical="center"/>
    </xf>
    <xf numFmtId="4" fontId="9" fillId="5" borderId="22" xfId="0" applyNumberFormat="1" applyFont="1" applyFill="1" applyBorder="1" applyAlignment="1" applyProtection="1">
      <alignment vertical="top"/>
      <protection locked="0"/>
    </xf>
    <xf numFmtId="4" fontId="9" fillId="5" borderId="23" xfId="0" applyNumberFormat="1" applyFont="1" applyFill="1" applyBorder="1" applyAlignment="1" applyProtection="1">
      <alignment vertical="top"/>
      <protection locked="0"/>
    </xf>
    <xf numFmtId="4" fontId="9" fillId="5" borderId="24" xfId="0" applyNumberFormat="1" applyFont="1" applyFill="1" applyBorder="1" applyAlignment="1" applyProtection="1">
      <alignment vertical="top"/>
      <protection locked="0"/>
    </xf>
    <xf numFmtId="4" fontId="9" fillId="5" borderId="25" xfId="0" applyNumberFormat="1" applyFont="1" applyFill="1" applyBorder="1" applyAlignment="1" applyProtection="1">
      <alignment vertical="top"/>
      <protection locked="0"/>
    </xf>
    <xf numFmtId="4" fontId="9" fillId="5" borderId="12" xfId="0" applyNumberFormat="1" applyFont="1" applyFill="1" applyBorder="1" applyAlignment="1" applyProtection="1">
      <alignment vertical="top"/>
      <protection locked="0"/>
    </xf>
    <xf numFmtId="4" fontId="9" fillId="5" borderId="26" xfId="0" applyNumberFormat="1" applyFont="1" applyFill="1" applyBorder="1" applyAlignment="1" applyProtection="1">
      <alignment vertical="top"/>
      <protection locked="0"/>
    </xf>
    <xf numFmtId="4" fontId="9" fillId="5" borderId="27" xfId="0" applyNumberFormat="1" applyFont="1" applyFill="1" applyBorder="1" applyAlignment="1" applyProtection="1">
      <alignment vertical="top"/>
      <protection locked="0"/>
    </xf>
    <xf numFmtId="4" fontId="9" fillId="5" borderId="28" xfId="0" applyNumberFormat="1" applyFont="1" applyFill="1" applyBorder="1" applyAlignment="1" applyProtection="1">
      <alignment vertical="top"/>
      <protection locked="0"/>
    </xf>
    <xf numFmtId="0" fontId="9" fillId="5" borderId="27" xfId="0" applyFont="1" applyFill="1" applyBorder="1" applyAlignment="1" applyProtection="1">
      <alignment vertical="top"/>
      <protection hidden="1"/>
    </xf>
    <xf numFmtId="0" fontId="11" fillId="9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 vertical="top" wrapText="1"/>
    </xf>
    <xf numFmtId="4" fontId="9" fillId="5" borderId="29" xfId="0" applyNumberFormat="1" applyFont="1" applyFill="1" applyBorder="1" applyAlignment="1" applyProtection="1">
      <alignment horizontal="right" vertical="top"/>
      <protection locked="0"/>
    </xf>
    <xf numFmtId="4" fontId="9" fillId="5" borderId="30" xfId="0" applyNumberFormat="1" applyFont="1" applyFill="1" applyBorder="1" applyAlignment="1">
      <alignment horizontal="right" vertical="top" wrapText="1"/>
    </xf>
    <xf numFmtId="4" fontId="9" fillId="5" borderId="31" xfId="0" applyNumberFormat="1" applyFont="1" applyFill="1" applyBorder="1" applyAlignment="1">
      <alignment horizontal="right" vertical="top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9" fillId="2" borderId="7" xfId="0" applyNumberFormat="1" applyFont="1" applyFill="1" applyBorder="1" applyAlignment="1">
      <alignment horizontal="center" vertical="top" wrapText="1"/>
    </xf>
    <xf numFmtId="4" fontId="9" fillId="2" borderId="13" xfId="0" applyNumberFormat="1" applyFont="1" applyFill="1" applyBorder="1" applyAlignment="1">
      <alignment horizontal="center" vertical="top" wrapText="1"/>
    </xf>
    <xf numFmtId="4" fontId="11" fillId="6" borderId="4" xfId="0" applyNumberFormat="1" applyFont="1" applyFill="1" applyBorder="1"/>
    <xf numFmtId="4" fontId="11" fillId="6" borderId="19" xfId="0" applyNumberFormat="1" applyFont="1" applyFill="1" applyBorder="1"/>
    <xf numFmtId="4" fontId="9" fillId="5" borderId="22" xfId="0" applyNumberFormat="1" applyFont="1" applyFill="1" applyBorder="1" applyAlignment="1" applyProtection="1">
      <alignment horizontal="right" vertical="top"/>
      <protection locked="0"/>
    </xf>
    <xf numFmtId="4" fontId="9" fillId="5" borderId="23" xfId="0" applyNumberFormat="1" applyFont="1" applyFill="1" applyBorder="1" applyAlignment="1" applyProtection="1">
      <alignment horizontal="right" vertical="top"/>
      <protection locked="0"/>
    </xf>
    <xf numFmtId="4" fontId="9" fillId="5" borderId="24" xfId="0" applyNumberFormat="1" applyFont="1" applyFill="1" applyBorder="1" applyAlignment="1" applyProtection="1">
      <alignment horizontal="right" vertical="top"/>
      <protection locked="0"/>
    </xf>
    <xf numFmtId="4" fontId="9" fillId="5" borderId="25" xfId="0" applyNumberFormat="1" applyFont="1" applyFill="1" applyBorder="1" applyAlignment="1" applyProtection="1">
      <alignment horizontal="right" vertical="top"/>
      <protection locked="0"/>
    </xf>
    <xf numFmtId="4" fontId="9" fillId="5" borderId="12" xfId="0" applyNumberFormat="1" applyFont="1" applyFill="1" applyBorder="1" applyAlignment="1" applyProtection="1">
      <alignment horizontal="right" vertical="top"/>
      <protection locked="0"/>
    </xf>
    <xf numFmtId="4" fontId="9" fillId="5" borderId="26" xfId="0" applyNumberFormat="1" applyFont="1" applyFill="1" applyBorder="1" applyAlignment="1" applyProtection="1">
      <alignment horizontal="right" vertical="top"/>
      <protection locked="0"/>
    </xf>
    <xf numFmtId="4" fontId="9" fillId="5" borderId="27" xfId="0" applyNumberFormat="1" applyFont="1" applyFill="1" applyBorder="1" applyAlignment="1" applyProtection="1">
      <alignment horizontal="right" vertical="top"/>
      <protection locked="0"/>
    </xf>
    <xf numFmtId="4" fontId="9" fillId="5" borderId="28" xfId="0" applyNumberFormat="1" applyFont="1" applyFill="1" applyBorder="1" applyAlignment="1" applyProtection="1">
      <alignment horizontal="right" vertical="top"/>
      <protection locked="0"/>
    </xf>
    <xf numFmtId="4" fontId="11" fillId="6" borderId="0" xfId="0" applyNumberFormat="1" applyFont="1" applyFill="1" applyBorder="1" applyAlignment="1">
      <alignment vertical="top"/>
    </xf>
    <xf numFmtId="4" fontId="11" fillId="6" borderId="32" xfId="0" applyNumberFormat="1" applyFont="1" applyFill="1" applyBorder="1" applyAlignment="1">
      <alignment vertical="top"/>
    </xf>
    <xf numFmtId="4" fontId="18" fillId="2" borderId="2" xfId="0" applyNumberFormat="1" applyFont="1" applyFill="1" applyBorder="1" applyAlignment="1">
      <alignment vertical="top" wrapText="1"/>
    </xf>
    <xf numFmtId="4" fontId="18" fillId="2" borderId="1" xfId="0" applyNumberFormat="1" applyFont="1" applyFill="1" applyBorder="1" applyAlignment="1">
      <alignment vertical="top" wrapText="1"/>
    </xf>
    <xf numFmtId="4" fontId="11" fillId="2" borderId="3" xfId="0" applyNumberFormat="1" applyFont="1" applyFill="1" applyBorder="1" applyAlignment="1">
      <alignment horizontal="right" vertical="top" wrapText="1"/>
    </xf>
    <xf numFmtId="4" fontId="11" fillId="2" borderId="7" xfId="0" applyNumberFormat="1" applyFont="1" applyFill="1" applyBorder="1" applyAlignment="1">
      <alignment horizontal="right" vertical="top" wrapText="1"/>
    </xf>
    <xf numFmtId="0" fontId="21" fillId="7" borderId="20" xfId="0" applyFont="1" applyFill="1" applyBorder="1" applyAlignment="1">
      <alignment vertical="center"/>
    </xf>
    <xf numFmtId="4" fontId="9" fillId="5" borderId="22" xfId="0" applyNumberFormat="1" applyFont="1" applyFill="1" applyBorder="1" applyAlignment="1">
      <alignment horizontal="right" vertical="top" wrapText="1"/>
    </xf>
    <xf numFmtId="4" fontId="9" fillId="5" borderId="23" xfId="0" applyNumberFormat="1" applyFont="1" applyFill="1" applyBorder="1" applyAlignment="1">
      <alignment horizontal="right" vertical="top" wrapText="1"/>
    </xf>
    <xf numFmtId="4" fontId="9" fillId="5" borderId="24" xfId="0" applyNumberFormat="1" applyFont="1" applyFill="1" applyBorder="1" applyAlignment="1">
      <alignment horizontal="right" vertical="top" wrapText="1"/>
    </xf>
    <xf numFmtId="4" fontId="9" fillId="5" borderId="25" xfId="0" applyNumberFormat="1" applyFont="1" applyFill="1" applyBorder="1" applyAlignment="1">
      <alignment horizontal="right" vertical="top" wrapText="1"/>
    </xf>
    <xf numFmtId="4" fontId="9" fillId="5" borderId="12" xfId="0" applyNumberFormat="1" applyFont="1" applyFill="1" applyBorder="1" applyAlignment="1">
      <alignment horizontal="right" vertical="top" wrapText="1"/>
    </xf>
    <xf numFmtId="4" fontId="9" fillId="5" borderId="26" xfId="0" applyNumberFormat="1" applyFont="1" applyFill="1" applyBorder="1" applyAlignment="1">
      <alignment horizontal="right" vertical="top" wrapText="1"/>
    </xf>
    <xf numFmtId="4" fontId="9" fillId="5" borderId="27" xfId="0" applyNumberFormat="1" applyFont="1" applyFill="1" applyBorder="1" applyAlignment="1">
      <alignment horizontal="right" vertical="top" wrapText="1"/>
    </xf>
    <xf numFmtId="4" fontId="9" fillId="5" borderId="28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22" fillId="8" borderId="20" xfId="0" applyFont="1" applyFill="1" applyBorder="1" applyAlignment="1">
      <alignment vertical="center"/>
    </xf>
    <xf numFmtId="4" fontId="9" fillId="5" borderId="22" xfId="0" applyNumberFormat="1" applyFont="1" applyFill="1" applyBorder="1" applyAlignment="1">
      <alignment vertical="top" wrapText="1"/>
    </xf>
    <xf numFmtId="4" fontId="9" fillId="5" borderId="23" xfId="0" applyNumberFormat="1" applyFont="1" applyFill="1" applyBorder="1" applyAlignment="1">
      <alignment vertical="top" wrapText="1"/>
    </xf>
    <xf numFmtId="4" fontId="9" fillId="5" borderId="24" xfId="0" applyNumberFormat="1" applyFont="1" applyFill="1" applyBorder="1" applyAlignment="1">
      <alignment vertical="top" wrapText="1"/>
    </xf>
    <xf numFmtId="4" fontId="9" fillId="5" borderId="25" xfId="0" applyNumberFormat="1" applyFont="1" applyFill="1" applyBorder="1" applyAlignment="1">
      <alignment vertical="top" wrapText="1"/>
    </xf>
    <xf numFmtId="4" fontId="9" fillId="5" borderId="12" xfId="0" applyNumberFormat="1" applyFont="1" applyFill="1" applyBorder="1" applyAlignment="1">
      <alignment vertical="top" wrapText="1"/>
    </xf>
    <xf numFmtId="4" fontId="18" fillId="5" borderId="33" xfId="0" applyNumberFormat="1" applyFont="1" applyFill="1" applyBorder="1" applyAlignment="1">
      <alignment vertical="top" wrapText="1"/>
    </xf>
    <xf numFmtId="4" fontId="18" fillId="5" borderId="34" xfId="0" applyNumberFormat="1" applyFont="1" applyFill="1" applyBorder="1" applyAlignment="1">
      <alignment vertical="top" wrapText="1"/>
    </xf>
    <xf numFmtId="4" fontId="18" fillId="5" borderId="35" xfId="0" applyNumberFormat="1" applyFont="1" applyFill="1" applyBorder="1" applyAlignment="1">
      <alignment vertical="top" wrapText="1"/>
    </xf>
    <xf numFmtId="0" fontId="10" fillId="4" borderId="2" xfId="0" applyNumberFormat="1" applyFont="1" applyFill="1" applyBorder="1" applyAlignment="1">
      <alignment horizontal="center" vertical="center"/>
    </xf>
    <xf numFmtId="4" fontId="9" fillId="5" borderId="23" xfId="0" applyNumberFormat="1" applyFont="1" applyFill="1" applyBorder="1" applyAlignment="1" applyProtection="1">
      <alignment horizontal="center" vertical="top"/>
      <protection hidden="1"/>
    </xf>
    <xf numFmtId="4" fontId="9" fillId="5" borderId="27" xfId="0" applyNumberFormat="1" applyFont="1" applyFill="1" applyBorder="1" applyAlignment="1" applyProtection="1">
      <alignment horizontal="center" vertical="top"/>
      <protection hidden="1"/>
    </xf>
    <xf numFmtId="4" fontId="9" fillId="5" borderId="27" xfId="0" applyNumberFormat="1" applyFont="1" applyFill="1" applyBorder="1" applyAlignment="1">
      <alignment vertical="top" wrapText="1"/>
    </xf>
    <xf numFmtId="4" fontId="9" fillId="5" borderId="28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 applyProtection="1">
      <alignment horizontal="center" vertical="top"/>
      <protection hidden="1"/>
    </xf>
    <xf numFmtId="4" fontId="9" fillId="2" borderId="7" xfId="0" applyNumberFormat="1" applyFont="1" applyFill="1" applyBorder="1" applyAlignment="1" applyProtection="1">
      <alignment horizontal="center" vertical="top"/>
      <protection hidden="1"/>
    </xf>
    <xf numFmtId="0" fontId="14" fillId="8" borderId="20" xfId="0" applyFont="1" applyFill="1" applyBorder="1" applyAlignment="1">
      <alignment vertical="center"/>
    </xf>
    <xf numFmtId="4" fontId="14" fillId="8" borderId="20" xfId="0" applyNumberFormat="1" applyFont="1" applyFill="1" applyBorder="1" applyAlignment="1">
      <alignment vertical="center"/>
    </xf>
    <xf numFmtId="4" fontId="9" fillId="5" borderId="26" xfId="0" applyNumberFormat="1" applyFont="1" applyFill="1" applyBorder="1" applyAlignment="1">
      <alignment vertical="top" wrapText="1"/>
    </xf>
    <xf numFmtId="4" fontId="9" fillId="2" borderId="13" xfId="0" applyNumberFormat="1" applyFont="1" applyFill="1" applyBorder="1" applyAlignment="1" applyProtection="1">
      <alignment horizontal="center" vertical="top"/>
      <protection hidden="1"/>
    </xf>
    <xf numFmtId="9" fontId="9" fillId="5" borderId="22" xfId="0" applyNumberFormat="1" applyFont="1" applyFill="1" applyBorder="1" applyAlignment="1" applyProtection="1">
      <alignment vertical="top"/>
      <protection locked="0"/>
    </xf>
    <xf numFmtId="9" fontId="9" fillId="5" borderId="25" xfId="0" applyNumberFormat="1" applyFont="1" applyFill="1" applyBorder="1" applyAlignment="1" applyProtection="1">
      <alignment vertical="top"/>
      <protection locked="0"/>
    </xf>
    <xf numFmtId="9" fontId="9" fillId="5" borderId="26" xfId="0" applyNumberFormat="1" applyFont="1" applyFill="1" applyBorder="1" applyAlignment="1" applyProtection="1">
      <alignment vertical="top"/>
      <protection locked="0"/>
    </xf>
    <xf numFmtId="0" fontId="22" fillId="3" borderId="20" xfId="0" applyFont="1" applyFill="1" applyBorder="1" applyAlignment="1">
      <alignment vertical="center"/>
    </xf>
    <xf numFmtId="165" fontId="9" fillId="5" borderId="29" xfId="25" applyNumberFormat="1" applyFont="1" applyFill="1" applyBorder="1" applyAlignment="1">
      <alignment vertical="top" wrapText="1"/>
    </xf>
    <xf numFmtId="165" fontId="9" fillId="5" borderId="30" xfId="25" applyNumberFormat="1" applyFont="1" applyFill="1" applyBorder="1" applyAlignment="1">
      <alignment vertical="top" wrapText="1"/>
    </xf>
    <xf numFmtId="165" fontId="9" fillId="5" borderId="31" xfId="25" applyNumberFormat="1" applyFont="1" applyFill="1" applyBorder="1" applyAlignment="1">
      <alignment vertical="top" wrapText="1"/>
    </xf>
    <xf numFmtId="9" fontId="9" fillId="2" borderId="3" xfId="0" applyNumberFormat="1" applyFont="1" applyFill="1" applyBorder="1" applyAlignment="1" applyProtection="1">
      <alignment vertical="top"/>
      <protection locked="0"/>
    </xf>
    <xf numFmtId="9" fontId="9" fillId="2" borderId="7" xfId="0" applyNumberFormat="1" applyFont="1" applyFill="1" applyBorder="1" applyAlignment="1" applyProtection="1">
      <alignment vertical="top"/>
      <protection locked="0"/>
    </xf>
    <xf numFmtId="9" fontId="9" fillId="2" borderId="13" xfId="0" applyNumberFormat="1" applyFont="1" applyFill="1" applyBorder="1" applyAlignment="1" applyProtection="1">
      <alignment vertical="top"/>
      <protection locked="0"/>
    </xf>
    <xf numFmtId="4" fontId="11" fillId="5" borderId="29" xfId="0" applyNumberFormat="1" applyFont="1" applyFill="1" applyBorder="1" applyAlignment="1">
      <alignment vertical="top" wrapText="1"/>
    </xf>
    <xf numFmtId="4" fontId="11" fillId="5" borderId="30" xfId="0" applyNumberFormat="1" applyFont="1" applyFill="1" applyBorder="1" applyAlignment="1">
      <alignment vertical="top" wrapText="1"/>
    </xf>
    <xf numFmtId="4" fontId="11" fillId="5" borderId="31" xfId="0" applyNumberFormat="1" applyFont="1" applyFill="1" applyBorder="1" applyAlignment="1">
      <alignment vertical="top" wrapText="1"/>
    </xf>
    <xf numFmtId="0" fontId="9" fillId="2" borderId="9" xfId="0" applyFont="1" applyFill="1" applyBorder="1" applyAlignment="1">
      <alignment horizontal="center" vertical="center" wrapText="1"/>
    </xf>
    <xf numFmtId="168" fontId="9" fillId="2" borderId="11" xfId="0" applyNumberFormat="1" applyFont="1" applyFill="1" applyBorder="1" applyAlignment="1">
      <alignment vertical="center" wrapText="1"/>
    </xf>
    <xf numFmtId="168" fontId="11" fillId="4" borderId="5" xfId="0" applyNumberFormat="1" applyFont="1" applyFill="1" applyBorder="1" applyAlignment="1">
      <alignment vertical="center" wrapText="1"/>
    </xf>
    <xf numFmtId="168" fontId="9" fillId="5" borderId="21" xfId="0" applyNumberFormat="1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68" fontId="9" fillId="5" borderId="22" xfId="0" applyNumberFormat="1" applyFont="1" applyFill="1" applyBorder="1" applyAlignment="1">
      <alignment vertical="center" wrapText="1"/>
    </xf>
    <xf numFmtId="168" fontId="9" fillId="5" borderId="23" xfId="0" applyNumberFormat="1" applyFont="1" applyFill="1" applyBorder="1" applyAlignment="1">
      <alignment vertical="center" wrapText="1"/>
    </xf>
    <xf numFmtId="168" fontId="9" fillId="5" borderId="24" xfId="0" applyNumberFormat="1" applyFont="1" applyFill="1" applyBorder="1" applyAlignment="1">
      <alignment vertical="center" wrapText="1"/>
    </xf>
    <xf numFmtId="168" fontId="9" fillId="5" borderId="25" xfId="0" applyNumberFormat="1" applyFont="1" applyFill="1" applyBorder="1" applyAlignment="1">
      <alignment vertical="center" wrapText="1"/>
    </xf>
    <xf numFmtId="168" fontId="9" fillId="5" borderId="12" xfId="0" applyNumberFormat="1" applyFont="1" applyFill="1" applyBorder="1" applyAlignment="1">
      <alignment vertical="center" wrapText="1"/>
    </xf>
    <xf numFmtId="168" fontId="9" fillId="5" borderId="26" xfId="0" applyNumberFormat="1" applyFont="1" applyFill="1" applyBorder="1" applyAlignment="1">
      <alignment vertical="center" wrapText="1"/>
    </xf>
    <xf numFmtId="168" fontId="9" fillId="5" borderId="27" xfId="0" applyNumberFormat="1" applyFont="1" applyFill="1" applyBorder="1" applyAlignment="1">
      <alignment vertical="center" wrapText="1"/>
    </xf>
    <xf numFmtId="168" fontId="9" fillId="5" borderId="28" xfId="0" applyNumberFormat="1" applyFont="1" applyFill="1" applyBorder="1" applyAlignment="1">
      <alignment vertical="center" wrapText="1"/>
    </xf>
    <xf numFmtId="164" fontId="9" fillId="2" borderId="2" xfId="0" applyNumberFormat="1" applyFont="1" applyFill="1" applyBorder="1" applyAlignment="1">
      <alignment horizontal="center" vertical="top"/>
    </xf>
    <xf numFmtId="9" fontId="9" fillId="2" borderId="5" xfId="0" applyNumberFormat="1" applyFont="1" applyFill="1" applyBorder="1" applyAlignment="1">
      <alignment horizontal="center" vertical="top"/>
    </xf>
    <xf numFmtId="9" fontId="9" fillId="2" borderId="6" xfId="0" applyNumberFormat="1" applyFont="1" applyFill="1" applyBorder="1" applyAlignment="1">
      <alignment horizontal="center" vertical="top"/>
    </xf>
    <xf numFmtId="0" fontId="9" fillId="2" borderId="36" xfId="0" applyFont="1" applyFill="1" applyBorder="1" applyAlignment="1">
      <alignment vertical="top" wrapText="1"/>
    </xf>
    <xf numFmtId="4" fontId="11" fillId="4" borderId="2" xfId="0" applyNumberFormat="1" applyFont="1" applyFill="1" applyBorder="1" applyAlignment="1">
      <alignment vertical="top" wrapText="1"/>
    </xf>
    <xf numFmtId="4" fontId="11" fillId="4" borderId="5" xfId="0" applyNumberFormat="1" applyFont="1" applyFill="1" applyBorder="1" applyAlignment="1">
      <alignment vertical="top" wrapText="1"/>
    </xf>
    <xf numFmtId="4" fontId="21" fillId="7" borderId="20" xfId="0" applyNumberFormat="1" applyFont="1" applyFill="1" applyBorder="1" applyAlignment="1">
      <alignment vertical="center"/>
    </xf>
    <xf numFmtId="165" fontId="9" fillId="5" borderId="24" xfId="0" applyNumberFormat="1" applyFont="1" applyFill="1" applyBorder="1" applyAlignment="1" applyProtection="1">
      <alignment vertical="top"/>
      <protection locked="0"/>
    </xf>
    <xf numFmtId="165" fontId="9" fillId="5" borderId="12" xfId="0" applyNumberFormat="1" applyFont="1" applyFill="1" applyBorder="1" applyAlignment="1" applyProtection="1">
      <alignment vertical="top"/>
      <protection locked="0"/>
    </xf>
    <xf numFmtId="165" fontId="9" fillId="5" borderId="28" xfId="0" applyNumberFormat="1" applyFont="1" applyFill="1" applyBorder="1" applyAlignment="1" applyProtection="1">
      <alignment vertical="top"/>
      <protection locked="0"/>
    </xf>
    <xf numFmtId="0" fontId="9" fillId="2" borderId="2" xfId="0" applyFont="1" applyFill="1" applyBorder="1" applyAlignment="1" applyProtection="1">
      <alignment vertical="top" wrapText="1"/>
      <protection hidden="1"/>
    </xf>
    <xf numFmtId="0" fontId="9" fillId="2" borderId="2" xfId="0" applyFont="1" applyFill="1" applyBorder="1" applyAlignment="1">
      <alignment horizontal="left" vertical="top"/>
    </xf>
    <xf numFmtId="165" fontId="9" fillId="2" borderId="2" xfId="0" applyNumberFormat="1" applyFont="1" applyFill="1" applyBorder="1" applyAlignment="1" applyProtection="1">
      <alignment vertical="top"/>
      <protection locked="0"/>
    </xf>
    <xf numFmtId="165" fontId="9" fillId="2" borderId="5" xfId="0" applyNumberFormat="1" applyFont="1" applyFill="1" applyBorder="1" applyAlignment="1" applyProtection="1">
      <alignment vertical="top"/>
      <protection locked="0"/>
    </xf>
    <xf numFmtId="165" fontId="9" fillId="2" borderId="6" xfId="0" applyNumberFormat="1" applyFont="1" applyFill="1" applyBorder="1" applyAlignment="1" applyProtection="1">
      <alignment vertical="top"/>
      <protection locked="0"/>
    </xf>
    <xf numFmtId="165" fontId="9" fillId="2" borderId="2" xfId="25" applyNumberFormat="1" applyFont="1" applyFill="1" applyBorder="1" applyAlignment="1" applyProtection="1">
      <alignment vertical="top"/>
      <protection hidden="1"/>
    </xf>
    <xf numFmtId="165" fontId="9" fillId="2" borderId="5" xfId="25" applyNumberFormat="1" applyFont="1" applyFill="1" applyBorder="1" applyAlignment="1" applyProtection="1">
      <alignment vertical="top"/>
      <protection hidden="1"/>
    </xf>
    <xf numFmtId="165" fontId="9" fillId="2" borderId="6" xfId="25" applyNumberFormat="1" applyFont="1" applyFill="1" applyBorder="1" applyAlignment="1" applyProtection="1">
      <alignment vertical="top"/>
      <protection hidden="1"/>
    </xf>
    <xf numFmtId="0" fontId="11" fillId="4" borderId="2" xfId="0" applyFont="1" applyFill="1" applyBorder="1" applyAlignment="1">
      <alignment horizontal="right" vertical="top" wrapText="1"/>
    </xf>
    <xf numFmtId="3" fontId="11" fillId="4" borderId="2" xfId="0" applyNumberFormat="1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center" vertical="top" wrapText="1"/>
    </xf>
    <xf numFmtId="168" fontId="11" fillId="4" borderId="2" xfId="0" applyNumberFormat="1" applyFont="1" applyFill="1" applyBorder="1" applyAlignment="1">
      <alignment vertical="top" wrapText="1"/>
    </xf>
    <xf numFmtId="168" fontId="11" fillId="4" borderId="1" xfId="0" applyNumberFormat="1" applyFont="1" applyFill="1" applyBorder="1" applyAlignment="1">
      <alignment vertical="top" wrapText="1"/>
    </xf>
    <xf numFmtId="3" fontId="11" fillId="3" borderId="2" xfId="0" applyNumberFormat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3" fontId="9" fillId="4" borderId="1" xfId="0" applyNumberFormat="1" applyFont="1" applyFill="1" applyBorder="1" applyAlignment="1">
      <alignment vertical="top"/>
    </xf>
    <xf numFmtId="4" fontId="9" fillId="2" borderId="5" xfId="25" applyNumberFormat="1" applyFont="1" applyFill="1" applyBorder="1" applyAlignment="1">
      <alignment horizontal="center" vertical="top" wrapText="1"/>
    </xf>
    <xf numFmtId="4" fontId="9" fillId="2" borderId="6" xfId="25" applyNumberFormat="1" applyFont="1" applyFill="1" applyBorder="1" applyAlignment="1">
      <alignment horizontal="center" vertical="top" wrapText="1"/>
    </xf>
    <xf numFmtId="4" fontId="9" fillId="5" borderId="21" xfId="0" applyNumberFormat="1" applyFont="1" applyFill="1" applyBorder="1" applyAlignment="1">
      <alignment horizontal="center" vertical="top"/>
    </xf>
    <xf numFmtId="1" fontId="9" fillId="2" borderId="2" xfId="25" applyNumberFormat="1" applyFont="1" applyFill="1" applyBorder="1" applyAlignment="1">
      <alignment horizontal="center" vertical="top" wrapText="1"/>
    </xf>
    <xf numFmtId="1" fontId="9" fillId="2" borderId="5" xfId="25" applyNumberFormat="1" applyFont="1" applyFill="1" applyBorder="1" applyAlignment="1">
      <alignment horizontal="center" vertical="top" wrapText="1"/>
    </xf>
    <xf numFmtId="1" fontId="9" fillId="2" borderId="6" xfId="25" applyNumberFormat="1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right" vertical="top" wrapText="1"/>
    </xf>
    <xf numFmtId="3" fontId="9" fillId="5" borderId="22" xfId="0" applyNumberFormat="1" applyFont="1" applyFill="1" applyBorder="1" applyAlignment="1">
      <alignment vertical="top" wrapText="1"/>
    </xf>
    <xf numFmtId="3" fontId="9" fillId="5" borderId="25" xfId="0" applyNumberFormat="1" applyFont="1" applyFill="1" applyBorder="1" applyAlignment="1">
      <alignment vertical="top" wrapText="1"/>
    </xf>
    <xf numFmtId="3" fontId="9" fillId="5" borderId="26" xfId="0" applyNumberFormat="1" applyFont="1" applyFill="1" applyBorder="1" applyAlignment="1">
      <alignment vertical="top" wrapText="1"/>
    </xf>
    <xf numFmtId="4" fontId="9" fillId="5" borderId="37" xfId="0" applyNumberFormat="1" applyFont="1" applyFill="1" applyBorder="1" applyAlignment="1">
      <alignment vertical="top" wrapText="1"/>
    </xf>
    <xf numFmtId="4" fontId="9" fillId="5" borderId="32" xfId="0" applyNumberFormat="1" applyFont="1" applyFill="1" applyBorder="1" applyAlignment="1">
      <alignment vertical="top" wrapText="1"/>
    </xf>
    <xf numFmtId="4" fontId="9" fillId="5" borderId="38" xfId="0" applyNumberFormat="1" applyFont="1" applyFill="1" applyBorder="1" applyAlignment="1">
      <alignment vertical="top" wrapText="1"/>
    </xf>
    <xf numFmtId="0" fontId="9" fillId="5" borderId="23" xfId="0" applyFont="1" applyFill="1" applyBorder="1" applyAlignment="1">
      <alignment horizontal="center" vertical="top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27" xfId="0" applyFont="1" applyFill="1" applyBorder="1" applyAlignment="1">
      <alignment horizontal="center" vertical="top" wrapText="1"/>
    </xf>
    <xf numFmtId="3" fontId="11" fillId="4" borderId="5" xfId="0" applyNumberFormat="1" applyFont="1" applyFill="1" applyBorder="1" applyAlignment="1">
      <alignment vertical="top" wrapText="1"/>
    </xf>
    <xf numFmtId="0" fontId="11" fillId="4" borderId="5" xfId="0" applyFont="1" applyFill="1" applyBorder="1" applyAlignment="1">
      <alignment horizontal="center" vertical="top" wrapText="1"/>
    </xf>
    <xf numFmtId="4" fontId="9" fillId="5" borderId="29" xfId="0" applyNumberFormat="1" applyFont="1" applyFill="1" applyBorder="1" applyAlignment="1">
      <alignment vertical="top"/>
    </xf>
    <xf numFmtId="4" fontId="9" fillId="5" borderId="32" xfId="0" applyNumberFormat="1" applyFont="1" applyFill="1" applyBorder="1" applyAlignment="1">
      <alignment vertical="top"/>
    </xf>
    <xf numFmtId="4" fontId="9" fillId="5" borderId="38" xfId="0" applyNumberFormat="1" applyFont="1" applyFill="1" applyBorder="1" applyAlignment="1">
      <alignment vertical="top"/>
    </xf>
    <xf numFmtId="4" fontId="9" fillId="2" borderId="24" xfId="0" applyNumberFormat="1" applyFont="1" applyFill="1" applyBorder="1" applyAlignment="1">
      <alignment vertical="top"/>
    </xf>
    <xf numFmtId="4" fontId="9" fillId="2" borderId="36" xfId="0" applyNumberFormat="1" applyFont="1" applyFill="1" applyBorder="1" applyAlignment="1">
      <alignment vertical="top"/>
    </xf>
    <xf numFmtId="9" fontId="30" fillId="2" borderId="16" xfId="25" applyFont="1" applyFill="1" applyBorder="1" applyAlignment="1">
      <alignment vertical="top"/>
    </xf>
    <xf numFmtId="1" fontId="9" fillId="2" borderId="5" xfId="25" applyNumberFormat="1" applyFont="1" applyFill="1" applyBorder="1" applyAlignment="1">
      <alignment horizontal="center" vertical="top"/>
    </xf>
    <xf numFmtId="0" fontId="12" fillId="9" borderId="2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3" fontId="9" fillId="5" borderId="39" xfId="25" applyNumberFormat="1" applyFont="1" applyFill="1" applyBorder="1" applyAlignment="1">
      <alignment horizontal="left" vertical="top" wrapText="1"/>
    </xf>
    <xf numFmtId="3" fontId="9" fillId="5" borderId="40" xfId="25" applyNumberFormat="1" applyFont="1" applyFill="1" applyBorder="1" applyAlignment="1">
      <alignment horizontal="left" vertical="top" wrapText="1"/>
    </xf>
    <xf numFmtId="3" fontId="9" fillId="5" borderId="41" xfId="25" applyNumberFormat="1" applyFont="1" applyFill="1" applyBorder="1" applyAlignment="1">
      <alignment horizontal="left" vertical="top" wrapText="1"/>
    </xf>
    <xf numFmtId="3" fontId="9" fillId="5" borderId="39" xfId="0" applyNumberFormat="1" applyFont="1" applyFill="1" applyBorder="1" applyAlignment="1">
      <alignment horizontal="left" vertical="top"/>
    </xf>
    <xf numFmtId="3" fontId="9" fillId="5" borderId="40" xfId="0" applyNumberFormat="1" applyFont="1" applyFill="1" applyBorder="1" applyAlignment="1">
      <alignment horizontal="left" vertical="top"/>
    </xf>
    <xf numFmtId="3" fontId="9" fillId="5" borderId="41" xfId="0" applyNumberFormat="1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right" vertical="center" wrapText="1"/>
    </xf>
    <xf numFmtId="0" fontId="11" fillId="3" borderId="6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 applyProtection="1">
      <alignment horizontal="left" vertical="center" wrapText="1"/>
      <protection hidden="1"/>
    </xf>
    <xf numFmtId="0" fontId="11" fillId="3" borderId="5" xfId="0" applyFont="1" applyFill="1" applyBorder="1" applyAlignment="1" applyProtection="1">
      <alignment horizontal="left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0" fontId="11" fillId="9" borderId="6" xfId="0" applyFont="1" applyFill="1" applyBorder="1" applyAlignment="1">
      <alignment horizontal="right" vertical="center" wrapText="1"/>
    </xf>
    <xf numFmtId="0" fontId="11" fillId="9" borderId="5" xfId="0" applyFont="1" applyFill="1" applyBorder="1" applyAlignment="1" applyProtection="1">
      <alignment horizontal="left" vertical="center" wrapText="1"/>
      <protection hidden="1"/>
    </xf>
    <xf numFmtId="0" fontId="11" fillId="9" borderId="5" xfId="0" applyFont="1" applyFill="1" applyBorder="1" applyAlignment="1" applyProtection="1">
      <alignment horizontal="center" vertical="center" wrapText="1"/>
      <protection hidden="1"/>
    </xf>
    <xf numFmtId="0" fontId="11" fillId="9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left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4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right" vertical="center" wrapText="1"/>
    </xf>
    <xf numFmtId="0" fontId="0" fillId="4" borderId="6" xfId="0" applyFill="1" applyBorder="1" applyAlignment="1">
      <alignment horizontal="right"/>
    </xf>
    <xf numFmtId="49" fontId="11" fillId="4" borderId="2" xfId="0" applyNumberFormat="1" applyFont="1" applyFill="1" applyBorder="1" applyAlignment="1">
      <alignment horizontal="left" vertical="center" wrapText="1"/>
    </xf>
    <xf numFmtId="49" fontId="11" fillId="4" borderId="6" xfId="0" applyNumberFormat="1" applyFont="1" applyFill="1" applyBorder="1" applyAlignment="1">
      <alignment horizontal="left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0" fillId="4" borderId="6" xfId="0" applyFill="1" applyBorder="1"/>
    <xf numFmtId="49" fontId="11" fillId="4" borderId="5" xfId="0" applyNumberFormat="1" applyFont="1" applyFill="1" applyBorder="1" applyAlignment="1">
      <alignment horizontal="left" vertical="center" wrapText="1"/>
    </xf>
    <xf numFmtId="0" fontId="0" fillId="4" borderId="5" xfId="0" applyFill="1" applyBorder="1"/>
    <xf numFmtId="49" fontId="11" fillId="4" borderId="6" xfId="0" applyNumberFormat="1" applyFont="1" applyFill="1" applyBorder="1" applyAlignment="1">
      <alignment horizontal="right" vertical="center" wrapText="1"/>
    </xf>
    <xf numFmtId="49" fontId="11" fillId="4" borderId="6" xfId="0" applyNumberFormat="1" applyFont="1" applyFill="1" applyBorder="1" applyAlignment="1">
      <alignment horizontal="center" vertical="center" wrapText="1"/>
    </xf>
    <xf numFmtId="49" fontId="11" fillId="4" borderId="5" xfId="0" applyNumberFormat="1" applyFont="1" applyFill="1" applyBorder="1" applyAlignment="1">
      <alignment horizontal="center" vertical="center" wrapText="1"/>
    </xf>
    <xf numFmtId="0" fontId="11" fillId="9" borderId="2" xfId="0" applyFont="1" applyFill="1" applyBorder="1" applyAlignment="1" applyProtection="1">
      <alignment horizontal="left" vertical="center" wrapText="1"/>
      <protection hidden="1"/>
    </xf>
    <xf numFmtId="0" fontId="11" fillId="9" borderId="6" xfId="0" applyFont="1" applyFill="1" applyBorder="1" applyAlignment="1" applyProtection="1">
      <alignment horizontal="left" vertical="center" wrapText="1"/>
      <protection hidden="1"/>
    </xf>
    <xf numFmtId="0" fontId="11" fillId="9" borderId="2" xfId="0" applyFont="1" applyFill="1" applyBorder="1" applyAlignment="1" applyProtection="1">
      <alignment horizontal="center" vertical="center" wrapText="1"/>
      <protection hidden="1"/>
    </xf>
    <xf numFmtId="0" fontId="11" fillId="9" borderId="6" xfId="0" applyFont="1" applyFill="1" applyBorder="1" applyAlignment="1" applyProtection="1">
      <alignment horizontal="center" vertical="center" wrapText="1"/>
      <protection hidden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[1]" xfId="20"/>
    <cellStyle name="Data" xfId="21"/>
    <cellStyle name="Nagłówek" xfId="22"/>
    <cellStyle name="Nagłówek1" xfId="23"/>
    <cellStyle name="podtytuł" xfId="24"/>
    <cellStyle name="Procentowy" xfId="25"/>
    <cellStyle name="Tabela" xfId="26"/>
    <cellStyle name="tytuł" xfId="27"/>
    <cellStyle name="Hiperłącze" xfId="28"/>
  </cellStyles>
  <dxfs count="38"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 val="0"/>
        <i/>
        <color theme="0" tint="-0.24993999302387238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63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ill>
        <patternFill>
          <bgColor rgb="FFFFFF91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63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 val="0"/>
        <i/>
        <color theme="0" tint="-0.24993999302387238"/>
      </font>
      <border/>
    </dxf>
    <dxf>
      <font>
        <color theme="0"/>
      </font>
      <fill>
        <patternFill>
          <bgColor rgb="FFFF0000"/>
        </patternFill>
      </fill>
      <border/>
    </dxf>
    <dxf>
      <font>
        <color rgb="FFFFFF91"/>
      </font>
      <fill>
        <patternFill>
          <bgColor rgb="FFFFFF91"/>
        </patternFill>
      </fill>
      <border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/>
    </dxf>
    <dxf>
      <font>
        <color rgb="FFFFFF91"/>
      </font>
      <fill>
        <patternFill>
          <bgColor rgb="FFFFFF91"/>
        </patternFill>
      </fill>
      <border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6600825" y="695325"/>
          <a:ext cx="5105400" cy="1143000"/>
        </a:xfrm>
        <a:prstGeom prst="rect">
          <a:avLst/>
        </a:prstGeom>
        <a:solidFill>
          <a:srgbClr val="FFFFFF"/>
        </a:solidFill>
        <a:ln w="38100" cmpd="sng">
          <a:solidFill>
            <a:srgbClr val="C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ALFA\dokumenty\Zlecenia\600-699\676%20-%20WIP%20Poznan,%2020%20firm\I%20faza\2%20etap\wyceny\Warta%20-%20Tourist\676,%20Warta-Tourist,%20wycena,%20000530,%20W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Sst\d\SST\PRACE\Janikowo.SodaConsult\soda%20ci&#281;&#380;ka.IX96\soda%20ci&#281;&#380;ka%20II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Marysia\c_marysi\ACTIVITY-BASED%20COSTING\Produkcja-Excel\Asortymenty%20tkalni-Maszynochlonnosc&amp;amortyzacj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\wj\private\SPME\update\robocze\Waldek\Cieplowody\Cieplowody_NPV_0507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Kredyt4\c\EXCEL\X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Marysia\c_marysi\ACTIVITY-BASED%20COSTING\Produkcja-Excel\5x_1-9_9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jesty\Documents\SW%202014-2020\Park%20Zawilcowa%20POIIS&#769;\H:\WIN95\Profiles\rafal\Desktop\Drukarnia\ANALIZ~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!Biznesplan%202015-07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bp.pl/home.aspx?f=/kursy/kursy_archiwum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1"/>
  <sheetViews>
    <sheetView workbookViewId="0" topLeftCell="A1">
      <selection activeCell="C3" sqref="C3:F3"/>
    </sheetView>
  </sheetViews>
  <sheetFormatPr defaultColWidth="0" defaultRowHeight="12.75" zeroHeight="1"/>
  <cols>
    <col min="1" max="1" width="4.375" style="1" customWidth="1"/>
    <col min="2" max="2" width="54.75390625" style="1" customWidth="1"/>
    <col min="3" max="3" width="13.375" style="1" customWidth="1"/>
    <col min="4" max="4" width="12.375" style="1" customWidth="1"/>
    <col min="5" max="6" width="13.375" style="1" customWidth="1"/>
    <col min="7" max="36" width="11.125" style="1" customWidth="1"/>
    <col min="37" max="40" width="0" style="1" hidden="1" customWidth="1"/>
    <col min="41" max="16384" width="9.125" style="1" hidden="1" customWidth="1"/>
  </cols>
  <sheetData>
    <row r="1" spans="1:2" s="48" customFormat="1" ht="15.75">
      <c r="A1" s="47" t="s">
        <v>126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42" t="s">
        <v>520</v>
      </c>
      <c r="D3" s="643"/>
      <c r="E3" s="643"/>
      <c r="F3" s="644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2" s="384" customFormat="1" ht="21.75" customHeight="1">
      <c r="A26" s="383" t="s">
        <v>127</v>
      </c>
      <c r="B26" s="384" t="s">
        <v>128</v>
      </c>
    </row>
    <row r="27" spans="1: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45"/>
      <c r="D28" s="646"/>
      <c r="E28" s="646"/>
      <c r="F28" s="647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3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>Faza oper.</v>
      </c>
      <c r="E29" s="456" t="str">
        <f>IF(Analiza!H$79="","",Analiza!H$79)</f>
        <v>Faza oper.</v>
      </c>
      <c r="F29" s="456" t="str">
        <f>IF(Analiza!I$79="","",Analiza!I$79)</f>
        <v>Faza oper.</v>
      </c>
      <c r="G29" s="456" t="str">
        <f>IF(Analiza!J$79="","",Analiza!J$79)</f>
        <v>Faza oper.</v>
      </c>
      <c r="H29" s="456" t="str">
        <f>IF(Analiza!K$79="","",Analiza!K$79)</f>
        <v>Faza oper.</v>
      </c>
      <c r="I29" s="456" t="str">
        <f>IF(Analiza!L$79="","",Analiza!L$79)</f>
        <v>Faza oper.</v>
      </c>
      <c r="J29" s="456" t="str">
        <f>IF(Analiza!M$79="","",Analiza!M$79)</f>
        <v>Faza oper.</v>
      </c>
      <c r="K29" s="456" t="str">
        <f>IF(Analiza!N$79="","",Analiza!N$79)</f>
        <v>Faza oper.</v>
      </c>
      <c r="L29" s="456" t="str">
        <f>IF(Analiza!O$79="","",Analiza!O$79)</f>
        <v>Faza oper.</v>
      </c>
      <c r="M29" s="456" t="str">
        <f>IF(Analiza!P$79="","",Analiza!P$79)</f>
        <v>Faza oper.</v>
      </c>
      <c r="N29" s="456" t="str">
        <f>IF(Analiza!Q$79="","",Analiza!Q$79)</f>
        <v>Faza oper.</v>
      </c>
      <c r="O29" s="456" t="str">
        <f>IF(Analiza!R$79="","",Analiza!R$79)</f>
        <v>Faza oper.</v>
      </c>
      <c r="P29" s="456" t="str">
        <f>IF(Analiza!S$79="","",Analiza!S$79)</f>
        <v>Faza oper.</v>
      </c>
      <c r="Q29" s="456" t="str">
        <f>IF(Analiza!T$79="","",Analiza!T$79)</f>
        <v>Faza oper.</v>
      </c>
      <c r="R29" s="456" t="str">
        <f>IF(Analiza!U$79="","",Analiza!U$79)</f>
        <v>Faza oper.</v>
      </c>
      <c r="S29" s="456" t="str">
        <f>IF(Analiza!V$79="","",Analiza!V$79)</f>
        <v/>
      </c>
      <c r="T29" s="456" t="str">
        <f>IF(Analiza!W$79="","",Analiza!W$79)</f>
        <v/>
      </c>
      <c r="U29" s="456" t="str">
        <f>IF(Analiza!X$79="","",Analiza!X$79)</f>
        <v/>
      </c>
      <c r="V29" s="456" t="str">
        <f>IF(Analiza!Y$79="","",Analiza!Y$79)</f>
        <v/>
      </c>
      <c r="W29" s="456" t="str">
        <f>IF(Analiza!Z$79="","",Analiza!Z$79)</f>
        <v/>
      </c>
      <c r="X29" s="456" t="str">
        <f>IF(Analiza!AA$79="","",Analiza!AA$79)</f>
        <v/>
      </c>
      <c r="Y29" s="456" t="str">
        <f>IF(Analiza!AB$79="","",Analiza!AB$79)</f>
        <v/>
      </c>
      <c r="Z29" s="456" t="str">
        <f>IF(Analiza!AC$79="","",Analiza!AC$79)</f>
        <v/>
      </c>
      <c r="AA29" s="456" t="str">
        <f>IF(Analiza!AD$79="","",Analiza!AD$79)</f>
        <v/>
      </c>
      <c r="AB29" s="456" t="str">
        <f>IF(Analiza!AE$79="","",Analiza!AE$79)</f>
        <v/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3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3" s="70" customFormat="1" ht="12.75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3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3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3" s="13" customFormat="1" ht="12.75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>Faza oper.</v>
      </c>
      <c r="E35" s="456" t="str">
        <f>IF(Analiza!H$79="","",Analiza!H$79)</f>
        <v>Faza oper.</v>
      </c>
      <c r="F35" s="456" t="str">
        <f>IF(Analiza!I$79="","",Analiza!I$79)</f>
        <v>Faza oper.</v>
      </c>
      <c r="G35" s="456" t="str">
        <f>IF(Analiza!J$79="","",Analiza!J$79)</f>
        <v>Faza oper.</v>
      </c>
      <c r="H35" s="456" t="str">
        <f>IF(Analiza!K$79="","",Analiza!K$79)</f>
        <v>Faza oper.</v>
      </c>
      <c r="I35" s="456" t="str">
        <f>IF(Analiza!L$79="","",Analiza!L$79)</f>
        <v>Faza oper.</v>
      </c>
      <c r="J35" s="456" t="str">
        <f>IF(Analiza!M$79="","",Analiza!M$79)</f>
        <v>Faza oper.</v>
      </c>
      <c r="K35" s="456" t="str">
        <f>IF(Analiza!N$79="","",Analiza!N$79)</f>
        <v>Faza oper.</v>
      </c>
      <c r="L35" s="456" t="str">
        <f>IF(Analiza!O$79="","",Analiza!O$79)</f>
        <v>Faza oper.</v>
      </c>
      <c r="M35" s="456" t="str">
        <f>IF(Analiza!P$79="","",Analiza!P$79)</f>
        <v>Faza oper.</v>
      </c>
      <c r="N35" s="456" t="str">
        <f>IF(Analiza!Q$79="","",Analiza!Q$79)</f>
        <v>Faza oper.</v>
      </c>
      <c r="O35" s="456" t="str">
        <f>IF(Analiza!R$79="","",Analiza!R$79)</f>
        <v>Faza oper.</v>
      </c>
      <c r="P35" s="456" t="str">
        <f>IF(Analiza!S$79="","",Analiza!S$79)</f>
        <v>Faza oper.</v>
      </c>
      <c r="Q35" s="456" t="str">
        <f>IF(Analiza!T$79="","",Analiza!T$79)</f>
        <v>Faza oper.</v>
      </c>
      <c r="R35" s="456" t="str">
        <f>IF(Analiza!U$79="","",Analiza!U$79)</f>
        <v>Faza oper.</v>
      </c>
      <c r="S35" s="456" t="str">
        <f>IF(Analiza!V$79="","",Analiza!V$79)</f>
        <v/>
      </c>
      <c r="T35" s="456" t="str">
        <f>IF(Analiza!W$79="","",Analiza!W$79)</f>
        <v/>
      </c>
      <c r="U35" s="456" t="str">
        <f>IF(Analiza!X$79="","",Analiza!X$79)</f>
        <v/>
      </c>
      <c r="V35" s="456" t="str">
        <f>IF(Analiza!Y$79="","",Analiza!Y$79)</f>
        <v/>
      </c>
      <c r="W35" s="456" t="str">
        <f>IF(Analiza!Z$79="","",Analiza!Z$79)</f>
        <v/>
      </c>
      <c r="X35" s="456" t="str">
        <f>IF(Analiza!AA$79="","",Analiza!AA$79)</f>
        <v/>
      </c>
      <c r="Y35" s="456" t="str">
        <f>IF(Analiza!AB$79="","",Analiza!AB$79)</f>
        <v/>
      </c>
      <c r="Z35" s="456" t="str">
        <f>IF(Analiza!AC$79="","",Analiza!AC$79)</f>
        <v/>
      </c>
      <c r="AA35" s="456" t="str">
        <f>IF(Analiza!AD$79="","",Analiza!AD$79)</f>
        <v/>
      </c>
      <c r="AB35" s="456" t="str">
        <f>IF(Analiza!AE$79="","",Analiza!AE$79)</f>
        <v/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3" s="5" customFormat="1" ht="12.75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3" s="5" customFormat="1" ht="12.75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3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3" s="13" customFormat="1" ht="12.75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>Faza oper.</v>
      </c>
      <c r="E40" s="456" t="str">
        <f>IF(Analiza!H$79="","",Analiza!H$79)</f>
        <v>Faza oper.</v>
      </c>
      <c r="F40" s="456" t="str">
        <f>IF(Analiza!I$79="","",Analiza!I$79)</f>
        <v>Faza oper.</v>
      </c>
      <c r="G40" s="456" t="str">
        <f>IF(Analiza!J$79="","",Analiza!J$79)</f>
        <v>Faza oper.</v>
      </c>
      <c r="H40" s="456" t="str">
        <f>IF(Analiza!K$79="","",Analiza!K$79)</f>
        <v>Faza oper.</v>
      </c>
      <c r="I40" s="456" t="str">
        <f>IF(Analiza!L$79="","",Analiza!L$79)</f>
        <v>Faza oper.</v>
      </c>
      <c r="J40" s="456" t="str">
        <f>IF(Analiza!M$79="","",Analiza!M$79)</f>
        <v>Faza oper.</v>
      </c>
      <c r="K40" s="456" t="str">
        <f>IF(Analiza!N$79="","",Analiza!N$79)</f>
        <v>Faza oper.</v>
      </c>
      <c r="L40" s="456" t="str">
        <f>IF(Analiza!O$79="","",Analiza!O$79)</f>
        <v>Faza oper.</v>
      </c>
      <c r="M40" s="456" t="str">
        <f>IF(Analiza!P$79="","",Analiza!P$79)</f>
        <v>Faza oper.</v>
      </c>
      <c r="N40" s="456" t="str">
        <f>IF(Analiza!Q$79="","",Analiza!Q$79)</f>
        <v>Faza oper.</v>
      </c>
      <c r="O40" s="456" t="str">
        <f>IF(Analiza!R$79="","",Analiza!R$79)</f>
        <v>Faza oper.</v>
      </c>
      <c r="P40" s="456" t="str">
        <f>IF(Analiza!S$79="","",Analiza!S$79)</f>
        <v>Faza oper.</v>
      </c>
      <c r="Q40" s="456" t="str">
        <f>IF(Analiza!T$79="","",Analiza!T$79)</f>
        <v>Faza oper.</v>
      </c>
      <c r="R40" s="456" t="str">
        <f>IF(Analiza!U$79="","",Analiza!U$79)</f>
        <v>Faza oper.</v>
      </c>
      <c r="S40" s="456" t="str">
        <f>IF(Analiza!V$79="","",Analiza!V$79)</f>
        <v/>
      </c>
      <c r="T40" s="456" t="str">
        <f>IF(Analiza!W$79="","",Analiza!W$79)</f>
        <v/>
      </c>
      <c r="U40" s="456" t="str">
        <f>IF(Analiza!X$79="","",Analiza!X$79)</f>
        <v/>
      </c>
      <c r="V40" s="456" t="str">
        <f>IF(Analiza!Y$79="","",Analiza!Y$79)</f>
        <v/>
      </c>
      <c r="W40" s="456" t="str">
        <f>IF(Analiza!Z$79="","",Analiza!Z$79)</f>
        <v/>
      </c>
      <c r="X40" s="456" t="str">
        <f>IF(Analiza!AA$79="","",Analiza!AA$79)</f>
        <v/>
      </c>
      <c r="Y40" s="456" t="str">
        <f>IF(Analiza!AB$79="","",Analiza!AB$79)</f>
        <v/>
      </c>
      <c r="Z40" s="456" t="str">
        <f>IF(Analiza!AC$79="","",Analiza!AC$79)</f>
        <v/>
      </c>
      <c r="AA40" s="456" t="str">
        <f>IF(Analiza!AD$79="","",Analiza!AD$79)</f>
        <v/>
      </c>
      <c r="AB40" s="456" t="str">
        <f>IF(Analiza!AE$79="","",Analiza!AE$79)</f>
        <v/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3" s="70" customFormat="1" ht="12.75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3" s="70" customFormat="1" ht="12.75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3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2" s="374" customFormat="1" ht="24" customHeight="1">
      <c r="A44" s="373" t="s">
        <v>129</v>
      </c>
      <c r="B44" s="374" t="s">
        <v>130</v>
      </c>
    </row>
    <row r="45" spans="1:2" s="363" customFormat="1" ht="19.5" customHeight="1">
      <c r="A45" s="362"/>
      <c r="B45" s="363" t="s">
        <v>105</v>
      </c>
    </row>
    <row r="46" spans="1:36" ht="11.25" customHeight="1">
      <c r="A46" s="648" t="s">
        <v>22</v>
      </c>
      <c r="B46" s="650" t="s">
        <v>146</v>
      </c>
      <c r="C46" s="652" t="s">
        <v>94</v>
      </c>
      <c r="D46" s="652" t="s">
        <v>61</v>
      </c>
      <c r="E46" s="654" t="s">
        <v>95</v>
      </c>
      <c r="F46" s="656" t="s">
        <v>112</v>
      </c>
      <c r="G46" s="385" t="str">
        <f>IF(Analiza!G$79="","",Analiza!G$79)</f>
        <v>Faza oper.</v>
      </c>
      <c r="H46" s="385" t="str">
        <f>IF(Analiza!H$79="","",Analiza!H$79)</f>
        <v>Faza oper.</v>
      </c>
      <c r="I46" s="385" t="str">
        <f>IF(Analiza!I$79="","",Analiza!I$79)</f>
        <v>Faza oper.</v>
      </c>
      <c r="J46" s="385" t="str">
        <f>IF(Analiza!J$79="","",Analiza!J$79)</f>
        <v>Faza oper.</v>
      </c>
      <c r="K46" s="385" t="str">
        <f>IF(Analiza!K$79="","",Analiza!K$79)</f>
        <v>Faza oper.</v>
      </c>
      <c r="L46" s="385" t="str">
        <f>IF(Analiza!L$79="","",Analiza!L$79)</f>
        <v>Faza oper.</v>
      </c>
      <c r="M46" s="385" t="str">
        <f>IF(Analiza!M$79="","",Analiza!M$79)</f>
        <v>Faza oper.</v>
      </c>
      <c r="N46" s="385" t="str">
        <f>IF(Analiza!N$79="","",Analiza!N$79)</f>
        <v>Faza oper.</v>
      </c>
      <c r="O46" s="385" t="str">
        <f>IF(Analiza!O$79="","",Analiza!O$79)</f>
        <v>Faza oper.</v>
      </c>
      <c r="P46" s="385" t="str">
        <f>IF(Analiza!P$79="","",Analiza!P$79)</f>
        <v>Faza oper.</v>
      </c>
      <c r="Q46" s="385" t="str">
        <f>IF(Analiza!Q$79="","",Analiza!Q$79)</f>
        <v>Faza oper.</v>
      </c>
      <c r="R46" s="385" t="str">
        <f>IF(Analiza!R$79="","",Analiza!R$79)</f>
        <v>Faza oper.</v>
      </c>
      <c r="S46" s="385" t="str">
        <f>IF(Analiza!S$79="","",Analiza!S$79)</f>
        <v>Faza oper.</v>
      </c>
      <c r="T46" s="385" t="str">
        <f>IF(Analiza!T$79="","",Analiza!T$79)</f>
        <v>Faza oper.</v>
      </c>
      <c r="U46" s="385" t="str">
        <f>IF(Analiza!U$79="","",Analiza!U$79)</f>
        <v>Faza oper.</v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49"/>
      <c r="B47" s="651"/>
      <c r="C47" s="653"/>
      <c r="D47" s="653"/>
      <c r="E47" s="655"/>
      <c r="F47" s="657"/>
      <c r="G47" s="494">
        <f>IF(Analiza!G$80="","",Analiza!G$80)</f>
        <v>2016</v>
      </c>
      <c r="H47" s="494">
        <f>IF(Analiza!H$80="","",Analiza!H$80)</f>
        <v>2017</v>
      </c>
      <c r="I47" s="494">
        <f>IF(Analiza!I$80="","",Analiza!I$80)</f>
        <v>2018</v>
      </c>
      <c r="J47" s="494">
        <f>IF(Analiza!J$80="","",Analiza!J$80)</f>
        <v>2019</v>
      </c>
      <c r="K47" s="494">
        <f>IF(Analiza!K$80="","",Analiza!K$80)</f>
        <v>2020</v>
      </c>
      <c r="L47" s="494">
        <f>IF(Analiza!L$80="","",Analiza!L$80)</f>
        <v>2021</v>
      </c>
      <c r="M47" s="494">
        <f>IF(Analiza!M$80="","",Analiza!M$80)</f>
        <v>2022</v>
      </c>
      <c r="N47" s="494">
        <f>IF(Analiza!N$80="","",Analiza!N$80)</f>
        <v>2023</v>
      </c>
      <c r="O47" s="494">
        <f>IF(Analiza!O$80="","",Analiza!O$80)</f>
        <v>2024</v>
      </c>
      <c r="P47" s="494">
        <f>IF(Analiza!P$80="","",Analiza!P$80)</f>
        <v>2025</v>
      </c>
      <c r="Q47" s="494">
        <f>IF(Analiza!Q$80="","",Analiza!Q$80)</f>
        <v>2026</v>
      </c>
      <c r="R47" s="494">
        <f>IF(Analiza!R$80="","",Analiza!R$80)</f>
        <v>2027</v>
      </c>
      <c r="S47" s="494">
        <f>IF(Analiza!S$80="","",Analiza!S$80)</f>
        <v>2028</v>
      </c>
      <c r="T47" s="494">
        <f>IF(Analiza!T$80="","",Analiza!T$80)</f>
        <v>2029</v>
      </c>
      <c r="U47" s="494">
        <f>IF(Analiza!U$80="","",Analiza!U$80)</f>
        <v>2030</v>
      </c>
      <c r="V47" s="494" t="str">
        <f>IF(Analiza!V$80="","",Analiza!V$80)</f>
        <v/>
      </c>
      <c r="W47" s="494" t="str">
        <f>IF(Analiza!W$80="","",Analiza!W$80)</f>
        <v/>
      </c>
      <c r="X47" s="494" t="str">
        <f>IF(Analiza!X$80="","",Analiza!X$80)</f>
        <v/>
      </c>
      <c r="Y47" s="494" t="str">
        <f>IF(Analiza!Y$80="","",Analiza!Y$80)</f>
        <v/>
      </c>
      <c r="Z47" s="494" t="str">
        <f>IF(Analiza!Z$80="","",Analiza!Z$80)</f>
        <v/>
      </c>
      <c r="AA47" s="494" t="str">
        <f>IF(Analiza!AA$80="","",Analiza!AA$80)</f>
        <v/>
      </c>
      <c r="AB47" s="494" t="str">
        <f>IF(Analiza!AB$80="","",Analiza!AB$80)</f>
        <v/>
      </c>
      <c r="AC47" s="494" t="str">
        <f>IF(Analiza!AC$80="","",Analiza!AC$80)</f>
        <v/>
      </c>
      <c r="AD47" s="494" t="str">
        <f>IF(Analiza!AD$80="","",Analiza!AD$80)</f>
        <v/>
      </c>
      <c r="AE47" s="494" t="str">
        <f>IF(Analiza!AE$80="","",Analiza!AE$80)</f>
        <v/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 ht="12.75">
      <c r="A48" s="481" t="str">
        <f>IF(B48="","",1)</f>
        <v/>
      </c>
      <c r="B48" s="484"/>
      <c r="C48" s="485"/>
      <c r="D48" s="486"/>
      <c r="E48" s="595"/>
      <c r="F48" s="491" t="str">
        <f aca="true" t="shared" si="0" ref="F48:F67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 ht="12.75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 ht="12.75">
      <c r="A50" s="482" t="str">
        <f aca="true" t="shared" si="1" ref="A50:A67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 ht="12.75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 ht="12.75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 ht="12.75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 ht="12.75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 ht="12.75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 ht="12.75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 ht="12.75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 ht="12.75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 ht="12.75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 ht="12.75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 ht="12.75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 ht="12.75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 ht="12.75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 ht="12.75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 ht="12.75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 ht="12.75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 ht="12.75">
      <c r="A68" s="658" t="s">
        <v>125</v>
      </c>
      <c r="B68" s="660" t="s">
        <v>160</v>
      </c>
      <c r="C68" s="661" t="s">
        <v>94</v>
      </c>
      <c r="D68" s="661" t="s">
        <v>61</v>
      </c>
      <c r="E68" s="662" t="s">
        <v>95</v>
      </c>
      <c r="F68" s="640" t="s">
        <v>112</v>
      </c>
      <c r="G68" s="495" t="str">
        <f>IF(Analiza!G$79="","",Analiza!G$79)</f>
        <v>Faza oper.</v>
      </c>
      <c r="H68" s="495" t="str">
        <f>IF(Analiza!H$79="","",Analiza!H$79)</f>
        <v>Faza oper.</v>
      </c>
      <c r="I68" s="495" t="str">
        <f>IF(Analiza!I$79="","",Analiza!I$79)</f>
        <v>Faza oper.</v>
      </c>
      <c r="J68" s="495" t="str">
        <f>IF(Analiza!J$79="","",Analiza!J$79)</f>
        <v>Faza oper.</v>
      </c>
      <c r="K68" s="495" t="str">
        <f>IF(Analiza!K$79="","",Analiza!K$79)</f>
        <v>Faza oper.</v>
      </c>
      <c r="L68" s="495" t="str">
        <f>IF(Analiza!L$79="","",Analiza!L$79)</f>
        <v>Faza oper.</v>
      </c>
      <c r="M68" s="495" t="str">
        <f>IF(Analiza!M$79="","",Analiza!M$79)</f>
        <v>Faza oper.</v>
      </c>
      <c r="N68" s="495" t="str">
        <f>IF(Analiza!N$79="","",Analiza!N$79)</f>
        <v>Faza oper.</v>
      </c>
      <c r="O68" s="495" t="str">
        <f>IF(Analiza!O$79="","",Analiza!O$79)</f>
        <v>Faza oper.</v>
      </c>
      <c r="P68" s="495" t="str">
        <f>IF(Analiza!P$79="","",Analiza!P$79)</f>
        <v>Faza oper.</v>
      </c>
      <c r="Q68" s="495" t="str">
        <f>IF(Analiza!Q$79="","",Analiza!Q$79)</f>
        <v>Faza oper.</v>
      </c>
      <c r="R68" s="495" t="str">
        <f>IF(Analiza!R$79="","",Analiza!R$79)</f>
        <v>Faza oper.</v>
      </c>
      <c r="S68" s="495" t="str">
        <f>IF(Analiza!S$79="","",Analiza!S$79)</f>
        <v>Faza oper.</v>
      </c>
      <c r="T68" s="495" t="str">
        <f>IF(Analiza!T$79="","",Analiza!T$79)</f>
        <v>Faza oper.</v>
      </c>
      <c r="U68" s="495" t="str">
        <f>IF(Analiza!U$79="","",Analiza!U$79)</f>
        <v>Faza oper.</v>
      </c>
      <c r="V68" s="495" t="str">
        <f>IF(Analiza!V$79="","",Analiza!V$79)</f>
        <v/>
      </c>
      <c r="W68" s="495" t="str">
        <f>IF(Analiza!W$79="","",Analiza!W$79)</f>
        <v/>
      </c>
      <c r="X68" s="495" t="str">
        <f>IF(Analiza!X$79="","",Analiza!X$79)</f>
        <v/>
      </c>
      <c r="Y68" s="495" t="str">
        <f>IF(Analiza!Y$79="","",Analiza!Y$79)</f>
        <v/>
      </c>
      <c r="Z68" s="495" t="str">
        <f>IF(Analiza!Z$79="","",Analiza!Z$79)</f>
        <v/>
      </c>
      <c r="AA68" s="495" t="str">
        <f>IF(Analiza!AA$79="","",Analiza!AA$79)</f>
        <v/>
      </c>
      <c r="AB68" s="495" t="str">
        <f>IF(Analiza!AB$79="","",Analiza!AB$79)</f>
        <v/>
      </c>
      <c r="AC68" s="495" t="str">
        <f>IF(Analiza!AC$79="","",Analiza!AC$79)</f>
        <v/>
      </c>
      <c r="AD68" s="495" t="str">
        <f>IF(Analiza!AD$79="","",Analiza!AD$79)</f>
        <v/>
      </c>
      <c r="AE68" s="495" t="str">
        <f>IF(Analiza!AE$79="","",Analiza!AE$79)</f>
        <v/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>
      <c r="A69" s="659"/>
      <c r="B69" s="660"/>
      <c r="C69" s="661"/>
      <c r="D69" s="661"/>
      <c r="E69" s="662"/>
      <c r="F69" s="641"/>
      <c r="G69" s="505">
        <f>IF(Analiza!G$80="","",Analiza!G$80)</f>
        <v>2016</v>
      </c>
      <c r="H69" s="505">
        <f>IF(Analiza!H$80="","",Analiza!H$80)</f>
        <v>2017</v>
      </c>
      <c r="I69" s="505">
        <f>IF(Analiza!I$80="","",Analiza!I$80)</f>
        <v>2018</v>
      </c>
      <c r="J69" s="505">
        <f>IF(Analiza!J$80="","",Analiza!J$80)</f>
        <v>2019</v>
      </c>
      <c r="K69" s="505">
        <f>IF(Analiza!K$80="","",Analiza!K$80)</f>
        <v>2020</v>
      </c>
      <c r="L69" s="505">
        <f>IF(Analiza!L$80="","",Analiza!L$80)</f>
        <v>2021</v>
      </c>
      <c r="M69" s="505">
        <f>IF(Analiza!M$80="","",Analiza!M$80)</f>
        <v>2022</v>
      </c>
      <c r="N69" s="505">
        <f>IF(Analiza!N$80="","",Analiza!N$80)</f>
        <v>2023</v>
      </c>
      <c r="O69" s="505">
        <f>IF(Analiza!O$80="","",Analiza!O$80)</f>
        <v>2024</v>
      </c>
      <c r="P69" s="505">
        <f>IF(Analiza!P$80="","",Analiza!P$80)</f>
        <v>2025</v>
      </c>
      <c r="Q69" s="505">
        <f>IF(Analiza!Q$80="","",Analiza!Q$80)</f>
        <v>2026</v>
      </c>
      <c r="R69" s="505">
        <f>IF(Analiza!R$80="","",Analiza!R$80)</f>
        <v>2027</v>
      </c>
      <c r="S69" s="505">
        <f>IF(Analiza!S$80="","",Analiza!S$80)</f>
        <v>2028</v>
      </c>
      <c r="T69" s="505">
        <f>IF(Analiza!T$80="","",Analiza!T$80)</f>
        <v>2029</v>
      </c>
      <c r="U69" s="505">
        <f>IF(Analiza!U$80="","",Analiza!U$80)</f>
        <v>2030</v>
      </c>
      <c r="V69" s="505" t="str">
        <f>IF(Analiza!V$80="","",Analiza!V$80)</f>
        <v/>
      </c>
      <c r="W69" s="505" t="str">
        <f>IF(Analiza!W$80="","",Analiza!W$80)</f>
        <v/>
      </c>
      <c r="X69" s="505" t="str">
        <f>IF(Analiza!X$80="","",Analiza!X$80)</f>
        <v/>
      </c>
      <c r="Y69" s="505" t="str">
        <f>IF(Analiza!Y$80="","",Analiza!Y$80)</f>
        <v/>
      </c>
      <c r="Z69" s="505" t="str">
        <f>IF(Analiza!Z$80="","",Analiza!Z$80)</f>
        <v/>
      </c>
      <c r="AA69" s="505" t="str">
        <f>IF(Analiza!AA$80="","",Analiza!AA$80)</f>
        <v/>
      </c>
      <c r="AB69" s="505" t="str">
        <f>IF(Analiza!AB$80="","",Analiza!AB$80)</f>
        <v/>
      </c>
      <c r="AC69" s="505" t="str">
        <f>IF(Analiza!AC$80="","",Analiza!AC$80)</f>
        <v/>
      </c>
      <c r="AD69" s="505" t="str">
        <f>IF(Analiza!AD$80="","",Analiza!AD$80)</f>
        <v/>
      </c>
      <c r="AE69" s="505" t="str">
        <f>IF(Analiza!AE$80="","",Analiza!AE$80)</f>
        <v/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 ht="12.75">
      <c r="A70" s="481" t="str">
        <f>IF(B70="","",1)</f>
        <v/>
      </c>
      <c r="B70" s="484"/>
      <c r="C70" s="485"/>
      <c r="D70" s="486"/>
      <c r="E70" s="595"/>
      <c r="F70" s="491" t="str">
        <f aca="true" t="shared" si="2" ref="F70:F89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 ht="12.75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 ht="12.75">
      <c r="A72" s="482" t="str">
        <f aca="true" t="shared" si="3" ref="A72:A89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 ht="12.75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 ht="12.75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 ht="12.75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 ht="12.75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 ht="12.75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 ht="12.75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 ht="12.75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 ht="12.75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 ht="12.75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 ht="12.75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 ht="12.75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 ht="12.75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 ht="12.75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 ht="12.75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 ht="12.75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 ht="12.75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48" t="s">
        <v>123</v>
      </c>
      <c r="B91" s="650" t="s">
        <v>164</v>
      </c>
      <c r="C91" s="652" t="s">
        <v>162</v>
      </c>
      <c r="D91" s="665"/>
      <c r="E91" s="667"/>
      <c r="F91" s="652" t="s">
        <v>163</v>
      </c>
      <c r="G91" s="385" t="str">
        <f>IF(Analiza!G$79="","",Analiza!G$79)</f>
        <v>Faza oper.</v>
      </c>
      <c r="H91" s="385" t="str">
        <f>IF(Analiza!H$79="","",Analiza!H$79)</f>
        <v>Faza oper.</v>
      </c>
      <c r="I91" s="385" t="str">
        <f>IF(Analiza!I$79="","",Analiza!I$79)</f>
        <v>Faza oper.</v>
      </c>
      <c r="J91" s="385" t="str">
        <f>IF(Analiza!J$79="","",Analiza!J$79)</f>
        <v>Faza oper.</v>
      </c>
      <c r="K91" s="385" t="str">
        <f>IF(Analiza!K$79="","",Analiza!K$79)</f>
        <v>Faza oper.</v>
      </c>
      <c r="L91" s="385" t="str">
        <f>IF(Analiza!L$79="","",Analiza!L$79)</f>
        <v>Faza oper.</v>
      </c>
      <c r="M91" s="385" t="str">
        <f>IF(Analiza!M$79="","",Analiza!M$79)</f>
        <v>Faza oper.</v>
      </c>
      <c r="N91" s="385" t="str">
        <f>IF(Analiza!N$79="","",Analiza!N$79)</f>
        <v>Faza oper.</v>
      </c>
      <c r="O91" s="385" t="str">
        <f>IF(Analiza!O$79="","",Analiza!O$79)</f>
        <v>Faza oper.</v>
      </c>
      <c r="P91" s="385" t="str">
        <f>IF(Analiza!P$79="","",Analiza!P$79)</f>
        <v>Faza oper.</v>
      </c>
      <c r="Q91" s="385" t="str">
        <f>IF(Analiza!Q$79="","",Analiza!Q$79)</f>
        <v>Faza oper.</v>
      </c>
      <c r="R91" s="385" t="str">
        <f>IF(Analiza!R$79="","",Analiza!R$79)</f>
        <v>Faza oper.</v>
      </c>
      <c r="S91" s="385" t="str">
        <f>IF(Analiza!S$79="","",Analiza!S$79)</f>
        <v>Faza oper.</v>
      </c>
      <c r="T91" s="385" t="str">
        <f>IF(Analiza!T$79="","",Analiza!T$79)</f>
        <v>Faza oper.</v>
      </c>
      <c r="U91" s="385" t="str">
        <f>IF(Analiza!U$79="","",Analiza!U$79)</f>
        <v>Faza oper.</v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49"/>
      <c r="B92" s="664"/>
      <c r="C92" s="663"/>
      <c r="D92" s="666"/>
      <c r="E92" s="668"/>
      <c r="F92" s="663"/>
      <c r="G92" s="494">
        <f>IF(Analiza!G$80="","",Analiza!G$80)</f>
        <v>2016</v>
      </c>
      <c r="H92" s="494">
        <f>IF(Analiza!H$80="","",Analiza!H$80)</f>
        <v>2017</v>
      </c>
      <c r="I92" s="494">
        <f>IF(Analiza!I$80="","",Analiza!I$80)</f>
        <v>2018</v>
      </c>
      <c r="J92" s="494">
        <f>IF(Analiza!J$80="","",Analiza!J$80)</f>
        <v>2019</v>
      </c>
      <c r="K92" s="494">
        <f>IF(Analiza!K$80="","",Analiza!K$80)</f>
        <v>2020</v>
      </c>
      <c r="L92" s="494">
        <f>IF(Analiza!L$80="","",Analiza!L$80)</f>
        <v>2021</v>
      </c>
      <c r="M92" s="494">
        <f>IF(Analiza!M$80="","",Analiza!M$80)</f>
        <v>2022</v>
      </c>
      <c r="N92" s="494">
        <f>IF(Analiza!N$80="","",Analiza!N$80)</f>
        <v>2023</v>
      </c>
      <c r="O92" s="494">
        <f>IF(Analiza!O$80="","",Analiza!O$80)</f>
        <v>2024</v>
      </c>
      <c r="P92" s="494">
        <f>IF(Analiza!P$80="","",Analiza!P$80)</f>
        <v>2025</v>
      </c>
      <c r="Q92" s="494">
        <f>IF(Analiza!Q$80="","",Analiza!Q$80)</f>
        <v>2026</v>
      </c>
      <c r="R92" s="494">
        <f>IF(Analiza!R$80="","",Analiza!R$80)</f>
        <v>2027</v>
      </c>
      <c r="S92" s="494">
        <f>IF(Analiza!S$80="","",Analiza!S$80)</f>
        <v>2028</v>
      </c>
      <c r="T92" s="494">
        <f>IF(Analiza!T$80="","",Analiza!T$80)</f>
        <v>2029</v>
      </c>
      <c r="U92" s="494">
        <f>IF(Analiza!U$80="","",Analiza!U$80)</f>
        <v>2030</v>
      </c>
      <c r="V92" s="494" t="str">
        <f>IF(Analiza!V$80="","",Analiza!V$80)</f>
        <v/>
      </c>
      <c r="W92" s="494" t="str">
        <f>IF(Analiza!W$80="","",Analiza!W$80)</f>
        <v/>
      </c>
      <c r="X92" s="494" t="str">
        <f>IF(Analiza!X$80="","",Analiza!X$80)</f>
        <v/>
      </c>
      <c r="Y92" s="494" t="str">
        <f>IF(Analiza!Y$80="","",Analiza!Y$80)</f>
        <v/>
      </c>
      <c r="Z92" s="494" t="str">
        <f>IF(Analiza!Z$80="","",Analiza!Z$80)</f>
        <v/>
      </c>
      <c r="AA92" s="494" t="str">
        <f>IF(Analiza!AA$80="","",Analiza!AA$80)</f>
        <v/>
      </c>
      <c r="AB92" s="494" t="str">
        <f>IF(Analiza!AB$80="","",Analiza!AB$80)</f>
        <v/>
      </c>
      <c r="AC92" s="494" t="str">
        <f>IF(Analiza!AC$80="","",Analiza!AC$80)</f>
        <v/>
      </c>
      <c r="AD92" s="494" t="str">
        <f>IF(Analiza!AD$80="","",Analiza!AD$80)</f>
        <v/>
      </c>
      <c r="AE92" s="494" t="str">
        <f>IF(Analiza!AE$80="","",Analiza!AE$80)</f>
        <v/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 ht="12.75">
      <c r="A95" s="648" t="s">
        <v>111</v>
      </c>
      <c r="B95" s="650" t="s">
        <v>118</v>
      </c>
      <c r="C95" s="652" t="s">
        <v>94</v>
      </c>
      <c r="D95" s="652" t="s">
        <v>61</v>
      </c>
      <c r="E95" s="654" t="s">
        <v>95</v>
      </c>
      <c r="F95" s="652" t="s">
        <v>8</v>
      </c>
      <c r="G95" s="385" t="str">
        <f>IF(Analiza!G$79="","",Analiza!G$79)</f>
        <v>Faza oper.</v>
      </c>
      <c r="H95" s="385" t="str">
        <f>IF(Analiza!H$79="","",Analiza!H$79)</f>
        <v>Faza oper.</v>
      </c>
      <c r="I95" s="385" t="str">
        <f>IF(Analiza!I$79="","",Analiza!I$79)</f>
        <v>Faza oper.</v>
      </c>
      <c r="J95" s="385" t="str">
        <f>IF(Analiza!J$79="","",Analiza!J$79)</f>
        <v>Faza oper.</v>
      </c>
      <c r="K95" s="385" t="str">
        <f>IF(Analiza!K$79="","",Analiza!K$79)</f>
        <v>Faza oper.</v>
      </c>
      <c r="L95" s="385" t="str">
        <f>IF(Analiza!L$79="","",Analiza!L$79)</f>
        <v>Faza oper.</v>
      </c>
      <c r="M95" s="385" t="str">
        <f>IF(Analiza!M$79="","",Analiza!M$79)</f>
        <v>Faza oper.</v>
      </c>
      <c r="N95" s="385" t="str">
        <f>IF(Analiza!N$79="","",Analiza!N$79)</f>
        <v>Faza oper.</v>
      </c>
      <c r="O95" s="385" t="str">
        <f>IF(Analiza!O$79="","",Analiza!O$79)</f>
        <v>Faza oper.</v>
      </c>
      <c r="P95" s="385" t="str">
        <f>IF(Analiza!P$79="","",Analiza!P$79)</f>
        <v>Faza oper.</v>
      </c>
      <c r="Q95" s="385" t="str">
        <f>IF(Analiza!Q$79="","",Analiza!Q$79)</f>
        <v>Faza oper.</v>
      </c>
      <c r="R95" s="385" t="str">
        <f>IF(Analiza!R$79="","",Analiza!R$79)</f>
        <v>Faza oper.</v>
      </c>
      <c r="S95" s="385" t="str">
        <f>IF(Analiza!S$79="","",Analiza!S$79)</f>
        <v>Faza oper.</v>
      </c>
      <c r="T95" s="385" t="str">
        <f>IF(Analiza!T$79="","",Analiza!T$79)</f>
        <v>Faza oper.</v>
      </c>
      <c r="U95" s="385" t="str">
        <f>IF(Analiza!U$79="","",Analiza!U$79)</f>
        <v>Faza oper.</v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 ht="12.75">
      <c r="A96" s="649"/>
      <c r="B96" s="664"/>
      <c r="C96" s="663"/>
      <c r="D96" s="663"/>
      <c r="E96" s="669"/>
      <c r="F96" s="663"/>
      <c r="G96" s="385">
        <f>IF(Analiza!G$80="","",Analiza!G$80)</f>
        <v>2016</v>
      </c>
      <c r="H96" s="385">
        <f>IF(Analiza!H$80="","",Analiza!H$80)</f>
        <v>2017</v>
      </c>
      <c r="I96" s="385">
        <f>IF(Analiza!I$80="","",Analiza!I$80)</f>
        <v>2018</v>
      </c>
      <c r="J96" s="385">
        <f>IF(Analiza!J$80="","",Analiza!J$80)</f>
        <v>2019</v>
      </c>
      <c r="K96" s="385">
        <f>IF(Analiza!K$80="","",Analiza!K$80)</f>
        <v>2020</v>
      </c>
      <c r="L96" s="385">
        <f>IF(Analiza!L$80="","",Analiza!L$80)</f>
        <v>2021</v>
      </c>
      <c r="M96" s="385">
        <f>IF(Analiza!M$80="","",Analiza!M$80)</f>
        <v>2022</v>
      </c>
      <c r="N96" s="385">
        <f>IF(Analiza!N$80="","",Analiza!N$80)</f>
        <v>2023</v>
      </c>
      <c r="O96" s="385">
        <f>IF(Analiza!O$80="","",Analiza!O$80)</f>
        <v>2024</v>
      </c>
      <c r="P96" s="385">
        <f>IF(Analiza!P$80="","",Analiza!P$80)</f>
        <v>2025</v>
      </c>
      <c r="Q96" s="385">
        <f>IF(Analiza!Q$80="","",Analiza!Q$80)</f>
        <v>2026</v>
      </c>
      <c r="R96" s="385">
        <f>IF(Analiza!R$80="","",Analiza!R$80)</f>
        <v>2027</v>
      </c>
      <c r="S96" s="385">
        <f>IF(Analiza!S$80="","",Analiza!S$80)</f>
        <v>2028</v>
      </c>
      <c r="T96" s="385">
        <f>IF(Analiza!T$80="","",Analiza!T$80)</f>
        <v>2029</v>
      </c>
      <c r="U96" s="385">
        <f>IF(Analiza!U$80="","",Analiza!U$80)</f>
        <v>2030</v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 ht="12.75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aca="true" t="shared" si="4" ref="D98:E113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 ht="12.75">
      <c r="A99" s="94" t="str">
        <f aca="true" t="shared" si="5" ref="A99:B114">IF(A49="","",A49)</f>
        <v/>
      </c>
      <c r="B99" s="204" t="str">
        <f t="shared" si="5"/>
        <v/>
      </c>
      <c r="C99" s="205" t="str">
        <f aca="true" t="shared" si="6" ref="C99:C117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 ht="12.75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 ht="12.75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 ht="12.75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 ht="12.75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 ht="12.75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 ht="12.75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 ht="12.75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 ht="12.75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 ht="12.75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 ht="12.75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 ht="12.75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 ht="12.75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 ht="12.75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 ht="12.75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 ht="12.75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aca="true" t="shared" si="7" ref="D114:E11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 ht="12.75">
      <c r="A115" s="94" t="str">
        <f aca="true" t="shared" si="8" ref="A115:B117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 ht="12.75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 ht="12.75">
      <c r="A119" s="100" t="str">
        <f>IF(A70="","",A70)</f>
        <v/>
      </c>
      <c r="B119" s="200" t="str">
        <f>IF(B70="","",B70)</f>
        <v/>
      </c>
      <c r="C119" s="201" t="str">
        <f aca="true" t="shared" si="9" ref="C119:C138">IF(SUM(G119:AJ119)=0,"",SUM(G119:AJ119))</f>
        <v/>
      </c>
      <c r="D119" s="202" t="str">
        <f aca="true" t="shared" si="10" ref="D119:E134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 ht="12.75">
      <c r="A120" s="94" t="str">
        <f aca="true" t="shared" si="11" ref="A120:B135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 ht="12.75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 ht="12.75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 ht="12.75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 ht="12.75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 ht="12.75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 ht="12.75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 ht="12.75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 ht="12.75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 ht="12.75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 ht="12.75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 ht="12.75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 ht="12.75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 ht="12.75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 ht="12.75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 ht="12.75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aca="true" t="shared" si="12" ref="D135:E138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 ht="12.75">
      <c r="A136" s="94" t="str">
        <f aca="true" t="shared" si="13" ref="A136:B138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 ht="12.75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2" s="363" customFormat="1" ht="19.5" customHeight="1">
      <c r="A139" s="362"/>
      <c r="B139" s="363" t="s">
        <v>122</v>
      </c>
    </row>
    <row r="140" spans="1:33" s="3" customFormat="1" ht="12.75">
      <c r="A140" s="670" t="s">
        <v>10</v>
      </c>
      <c r="B140" s="672" t="s">
        <v>205</v>
      </c>
      <c r="C140" s="674" t="s">
        <v>59</v>
      </c>
      <c r="D140" s="385" t="str">
        <f>IF(Analiza!G$79="","",Analiza!G$79)</f>
        <v>Faza oper.</v>
      </c>
      <c r="E140" s="385" t="str">
        <f>IF(Analiza!H$79="","",Analiza!H$79)</f>
        <v>Faza oper.</v>
      </c>
      <c r="F140" s="385" t="str">
        <f>IF(Analiza!I$79="","",Analiza!I$79)</f>
        <v>Faza oper.</v>
      </c>
      <c r="G140" s="385" t="str">
        <f>IF(Analiza!J$79="","",Analiza!J$79)</f>
        <v>Faza oper.</v>
      </c>
      <c r="H140" s="385" t="str">
        <f>IF(Analiza!K$79="","",Analiza!K$79)</f>
        <v>Faza oper.</v>
      </c>
      <c r="I140" s="385" t="str">
        <f>IF(Analiza!L$79="","",Analiza!L$79)</f>
        <v>Faza oper.</v>
      </c>
      <c r="J140" s="385" t="str">
        <f>IF(Analiza!M$79="","",Analiza!M$79)</f>
        <v>Faza oper.</v>
      </c>
      <c r="K140" s="385" t="str">
        <f>IF(Analiza!N$79="","",Analiza!N$79)</f>
        <v>Faza oper.</v>
      </c>
      <c r="L140" s="385" t="str">
        <f>IF(Analiza!O$79="","",Analiza!O$79)</f>
        <v>Faza oper.</v>
      </c>
      <c r="M140" s="385" t="str">
        <f>IF(Analiza!P$79="","",Analiza!P$79)</f>
        <v>Faza oper.</v>
      </c>
      <c r="N140" s="385" t="str">
        <f>IF(Analiza!Q$79="","",Analiza!Q$79)</f>
        <v>Faza oper.</v>
      </c>
      <c r="O140" s="385" t="str">
        <f>IF(Analiza!R$79="","",Analiza!R$79)</f>
        <v>Faza oper.</v>
      </c>
      <c r="P140" s="385" t="str">
        <f>IF(Analiza!S$79="","",Analiza!S$79)</f>
        <v>Faza oper.</v>
      </c>
      <c r="Q140" s="385" t="str">
        <f>IF(Analiza!T$79="","",Analiza!T$79)</f>
        <v>Faza oper.</v>
      </c>
      <c r="R140" s="385" t="str">
        <f>IF(Analiza!U$79="","",Analiza!U$79)</f>
        <v>Faza oper.</v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3" s="3" customFormat="1" ht="12" thickBot="1">
      <c r="A141" s="671"/>
      <c r="B141" s="673"/>
      <c r="C141" s="675"/>
      <c r="D141" s="494">
        <f>IF(Analiza!G$80="","",Analiza!G$80)</f>
        <v>2016</v>
      </c>
      <c r="E141" s="494">
        <f>IF(Analiza!H$80="","",Analiza!H$80)</f>
        <v>2017</v>
      </c>
      <c r="F141" s="494">
        <f>IF(Analiza!I$80="","",Analiza!I$80)</f>
        <v>2018</v>
      </c>
      <c r="G141" s="494">
        <f>IF(Analiza!J$80="","",Analiza!J$80)</f>
        <v>2019</v>
      </c>
      <c r="H141" s="494">
        <f>IF(Analiza!K$80="","",Analiza!K$80)</f>
        <v>2020</v>
      </c>
      <c r="I141" s="494">
        <f>IF(Analiza!L$80="","",Analiza!L$80)</f>
        <v>2021</v>
      </c>
      <c r="J141" s="494">
        <f>IF(Analiza!M$80="","",Analiza!M$80)</f>
        <v>2022</v>
      </c>
      <c r="K141" s="494">
        <f>IF(Analiza!N$80="","",Analiza!N$80)</f>
        <v>2023</v>
      </c>
      <c r="L141" s="494">
        <f>IF(Analiza!O$80="","",Analiza!O$80)</f>
        <v>2024</v>
      </c>
      <c r="M141" s="494">
        <f>IF(Analiza!P$80="","",Analiza!P$80)</f>
        <v>2025</v>
      </c>
      <c r="N141" s="494">
        <f>IF(Analiza!Q$80="","",Analiza!Q$80)</f>
        <v>2026</v>
      </c>
      <c r="O141" s="494">
        <f>IF(Analiza!R$80="","",Analiza!R$80)</f>
        <v>2027</v>
      </c>
      <c r="P141" s="494">
        <f>IF(Analiza!S$80="","",Analiza!S$80)</f>
        <v>2028</v>
      </c>
      <c r="Q141" s="494">
        <f>IF(Analiza!T$80="","",Analiza!T$80)</f>
        <v>2029</v>
      </c>
      <c r="R141" s="494">
        <f>IF(Analiza!U$80="","",Analiza!U$80)</f>
        <v>2030</v>
      </c>
      <c r="S141" s="494" t="str">
        <f>IF(Analiza!V$80="","",Analiza!V$80)</f>
        <v/>
      </c>
      <c r="T141" s="494" t="str">
        <f>IF(Analiza!W$80="","",Analiza!W$80)</f>
        <v/>
      </c>
      <c r="U141" s="494" t="str">
        <f>IF(Analiza!X$80="","",Analiza!X$80)</f>
        <v/>
      </c>
      <c r="V141" s="494" t="str">
        <f>IF(Analiza!Y$80="","",Analiza!Y$80)</f>
        <v/>
      </c>
      <c r="W141" s="494" t="str">
        <f>IF(Analiza!Z$80="","",Analiza!Z$80)</f>
        <v/>
      </c>
      <c r="X141" s="494" t="str">
        <f>IF(Analiza!AA$80="","",Analiza!AA$80)</f>
        <v/>
      </c>
      <c r="Y141" s="494" t="str">
        <f>IF(Analiza!AB$80="","",Analiza!AB$80)</f>
        <v/>
      </c>
      <c r="Z141" s="494" t="str">
        <f>IF(Analiza!AC$80="","",Analiza!AC$80)</f>
        <v/>
      </c>
      <c r="AA141" s="494" t="str">
        <f>IF(Analiza!AD$80="","",Analiza!AD$80)</f>
        <v/>
      </c>
      <c r="AB141" s="494" t="str">
        <f>IF(Analiza!AE$80="","",Analiza!AE$80)</f>
        <v/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3" s="70" customFormat="1" ht="12.75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3" s="70" customFormat="1" ht="12.75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3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2" s="396" customFormat="1" ht="19.5" customHeight="1">
      <c r="A146" s="395" t="s">
        <v>22</v>
      </c>
      <c r="B146" s="396" t="s">
        <v>97</v>
      </c>
    </row>
    <row r="147" spans="1:33" s="8" customFormat="1" ht="12.75">
      <c r="A147" s="670" t="s">
        <v>10</v>
      </c>
      <c r="B147" s="672" t="s">
        <v>206</v>
      </c>
      <c r="C147" s="674" t="s">
        <v>0</v>
      </c>
      <c r="D147" s="385" t="str">
        <f>IF(Analiza!G$79="","",Analiza!G$79)</f>
        <v>Faza oper.</v>
      </c>
      <c r="E147" s="385" t="str">
        <f>IF(Analiza!H$79="","",Analiza!H$79)</f>
        <v>Faza oper.</v>
      </c>
      <c r="F147" s="385" t="str">
        <f>IF(Analiza!I$79="","",Analiza!I$79)</f>
        <v>Faza oper.</v>
      </c>
      <c r="G147" s="385" t="str">
        <f>IF(Analiza!J$79="","",Analiza!J$79)</f>
        <v>Faza oper.</v>
      </c>
      <c r="H147" s="385" t="str">
        <f>IF(Analiza!K$79="","",Analiza!K$79)</f>
        <v>Faza oper.</v>
      </c>
      <c r="I147" s="385" t="str">
        <f>IF(Analiza!L$79="","",Analiza!L$79)</f>
        <v>Faza oper.</v>
      </c>
      <c r="J147" s="385" t="str">
        <f>IF(Analiza!M$79="","",Analiza!M$79)</f>
        <v>Faza oper.</v>
      </c>
      <c r="K147" s="385" t="str">
        <f>IF(Analiza!N$79="","",Analiza!N$79)</f>
        <v>Faza oper.</v>
      </c>
      <c r="L147" s="385" t="str">
        <f>IF(Analiza!O$79="","",Analiza!O$79)</f>
        <v>Faza oper.</v>
      </c>
      <c r="M147" s="385" t="str">
        <f>IF(Analiza!P$79="","",Analiza!P$79)</f>
        <v>Faza oper.</v>
      </c>
      <c r="N147" s="385" t="str">
        <f>IF(Analiza!Q$79="","",Analiza!Q$79)</f>
        <v>Faza oper.</v>
      </c>
      <c r="O147" s="385" t="str">
        <f>IF(Analiza!R$79="","",Analiza!R$79)</f>
        <v>Faza oper.</v>
      </c>
      <c r="P147" s="385" t="str">
        <f>IF(Analiza!S$79="","",Analiza!S$79)</f>
        <v>Faza oper.</v>
      </c>
      <c r="Q147" s="385" t="str">
        <f>IF(Analiza!T$79="","",Analiza!T$79)</f>
        <v>Faza oper.</v>
      </c>
      <c r="R147" s="385" t="str">
        <f>IF(Analiza!U$79="","",Analiza!U$79)</f>
        <v>Faza oper.</v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71"/>
      <c r="B148" s="673"/>
      <c r="C148" s="675"/>
      <c r="D148" s="494">
        <f>IF(Analiza!G$80="","",Analiza!G$80)</f>
        <v>2016</v>
      </c>
      <c r="E148" s="494">
        <f>IF(Analiza!H$80="","",Analiza!H$80)</f>
        <v>2017</v>
      </c>
      <c r="F148" s="494">
        <f>IF(Analiza!I$80="","",Analiza!I$80)</f>
        <v>2018</v>
      </c>
      <c r="G148" s="494">
        <f>IF(Analiza!J$80="","",Analiza!J$80)</f>
        <v>2019</v>
      </c>
      <c r="H148" s="494">
        <f>IF(Analiza!K$80="","",Analiza!K$80)</f>
        <v>2020</v>
      </c>
      <c r="I148" s="494">
        <f>IF(Analiza!L$80="","",Analiza!L$80)</f>
        <v>2021</v>
      </c>
      <c r="J148" s="494">
        <f>IF(Analiza!M$80="","",Analiza!M$80)</f>
        <v>2022</v>
      </c>
      <c r="K148" s="494">
        <f>IF(Analiza!N$80="","",Analiza!N$80)</f>
        <v>2023</v>
      </c>
      <c r="L148" s="494">
        <f>IF(Analiza!O$80="","",Analiza!O$80)</f>
        <v>2024</v>
      </c>
      <c r="M148" s="494">
        <f>IF(Analiza!P$80="","",Analiza!P$80)</f>
        <v>2025</v>
      </c>
      <c r="N148" s="494">
        <f>IF(Analiza!Q$80="","",Analiza!Q$80)</f>
        <v>2026</v>
      </c>
      <c r="O148" s="494">
        <f>IF(Analiza!R$80="","",Analiza!R$80)</f>
        <v>2027</v>
      </c>
      <c r="P148" s="494">
        <f>IF(Analiza!S$80="","",Analiza!S$80)</f>
        <v>2028</v>
      </c>
      <c r="Q148" s="494">
        <f>IF(Analiza!T$80="","",Analiza!T$80)</f>
        <v>2029</v>
      </c>
      <c r="R148" s="494">
        <f>IF(Analiza!U$80="","",Analiza!U$80)</f>
        <v>2030</v>
      </c>
      <c r="S148" s="494" t="str">
        <f>IF(Analiza!V$80="","",Analiza!V$80)</f>
        <v/>
      </c>
      <c r="T148" s="494" t="str">
        <f>IF(Analiza!W$80="","",Analiza!W$80)</f>
        <v/>
      </c>
      <c r="U148" s="494" t="str">
        <f>IF(Analiza!X$80="","",Analiza!X$80)</f>
        <v/>
      </c>
      <c r="V148" s="494" t="str">
        <f>IF(Analiza!Y$80="","",Analiza!Y$80)</f>
        <v/>
      </c>
      <c r="W148" s="494" t="str">
        <f>IF(Analiza!Z$80="","",Analiza!Z$80)</f>
        <v/>
      </c>
      <c r="X148" s="494" t="str">
        <f>IF(Analiza!AA$80="","",Analiza!AA$80)</f>
        <v/>
      </c>
      <c r="Y148" s="494" t="str">
        <f>IF(Analiza!AB$80="","",Analiza!AB$80)</f>
        <v/>
      </c>
      <c r="Z148" s="494" t="str">
        <f>IF(Analiza!AC$80="","",Analiza!AC$80)</f>
        <v/>
      </c>
      <c r="AA148" s="494" t="str">
        <f>IF(Analiza!AD$80="","",Analiza!AD$80)</f>
        <v/>
      </c>
      <c r="AB148" s="494" t="str">
        <f>IF(Analiza!AE$80="","",Analiza!AE$80)</f>
        <v/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 ht="12.75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 ht="12.75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 ht="12.75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 ht="12.75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 ht="12.75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 ht="12.75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 ht="12.75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 ht="12.75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 ht="12.75">
      <c r="A159" s="670" t="s">
        <v>10</v>
      </c>
      <c r="B159" s="672" t="s">
        <v>207</v>
      </c>
      <c r="C159" s="674" t="s">
        <v>0</v>
      </c>
      <c r="D159" s="385" t="str">
        <f>IF(Analiza!G$79="","",Analiza!G$79)</f>
        <v>Faza oper.</v>
      </c>
      <c r="E159" s="385" t="str">
        <f>IF(Analiza!H$79="","",Analiza!H$79)</f>
        <v>Faza oper.</v>
      </c>
      <c r="F159" s="385" t="str">
        <f>IF(Analiza!I$79="","",Analiza!I$79)</f>
        <v>Faza oper.</v>
      </c>
      <c r="G159" s="385" t="str">
        <f>IF(Analiza!J$79="","",Analiza!J$79)</f>
        <v>Faza oper.</v>
      </c>
      <c r="H159" s="385" t="str">
        <f>IF(Analiza!K$79="","",Analiza!K$79)</f>
        <v>Faza oper.</v>
      </c>
      <c r="I159" s="385" t="str">
        <f>IF(Analiza!L$79="","",Analiza!L$79)</f>
        <v>Faza oper.</v>
      </c>
      <c r="J159" s="385" t="str">
        <f>IF(Analiza!M$79="","",Analiza!M$79)</f>
        <v>Faza oper.</v>
      </c>
      <c r="K159" s="385" t="str">
        <f>IF(Analiza!N$79="","",Analiza!N$79)</f>
        <v>Faza oper.</v>
      </c>
      <c r="L159" s="385" t="str">
        <f>IF(Analiza!O$79="","",Analiza!O$79)</f>
        <v>Faza oper.</v>
      </c>
      <c r="M159" s="385" t="str">
        <f>IF(Analiza!P$79="","",Analiza!P$79)</f>
        <v>Faza oper.</v>
      </c>
      <c r="N159" s="385" t="str">
        <f>IF(Analiza!Q$79="","",Analiza!Q$79)</f>
        <v>Faza oper.</v>
      </c>
      <c r="O159" s="385" t="str">
        <f>IF(Analiza!R$79="","",Analiza!R$79)</f>
        <v>Faza oper.</v>
      </c>
      <c r="P159" s="385" t="str">
        <f>IF(Analiza!S$79="","",Analiza!S$79)</f>
        <v>Faza oper.</v>
      </c>
      <c r="Q159" s="385" t="str">
        <f>IF(Analiza!T$79="","",Analiza!T$79)</f>
        <v>Faza oper.</v>
      </c>
      <c r="R159" s="385" t="str">
        <f>IF(Analiza!U$79="","",Analiza!U$79)</f>
        <v>Faza oper.</v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71"/>
      <c r="B160" s="673"/>
      <c r="C160" s="675"/>
      <c r="D160" s="494">
        <f>IF(Analiza!G$80="","",Analiza!G$80)</f>
        <v>2016</v>
      </c>
      <c r="E160" s="494">
        <f>IF(Analiza!H$80="","",Analiza!H$80)</f>
        <v>2017</v>
      </c>
      <c r="F160" s="494">
        <f>IF(Analiza!I$80="","",Analiza!I$80)</f>
        <v>2018</v>
      </c>
      <c r="G160" s="494">
        <f>IF(Analiza!J$80="","",Analiza!J$80)</f>
        <v>2019</v>
      </c>
      <c r="H160" s="494">
        <f>IF(Analiza!K$80="","",Analiza!K$80)</f>
        <v>2020</v>
      </c>
      <c r="I160" s="494">
        <f>IF(Analiza!L$80="","",Analiza!L$80)</f>
        <v>2021</v>
      </c>
      <c r="J160" s="494">
        <f>IF(Analiza!M$80="","",Analiza!M$80)</f>
        <v>2022</v>
      </c>
      <c r="K160" s="494">
        <f>IF(Analiza!N$80="","",Analiza!N$80)</f>
        <v>2023</v>
      </c>
      <c r="L160" s="494">
        <f>IF(Analiza!O$80="","",Analiza!O$80)</f>
        <v>2024</v>
      </c>
      <c r="M160" s="494">
        <f>IF(Analiza!P$80="","",Analiza!P$80)</f>
        <v>2025</v>
      </c>
      <c r="N160" s="494">
        <f>IF(Analiza!Q$80="","",Analiza!Q$80)</f>
        <v>2026</v>
      </c>
      <c r="O160" s="494">
        <f>IF(Analiza!R$80="","",Analiza!R$80)</f>
        <v>2027</v>
      </c>
      <c r="P160" s="494">
        <f>IF(Analiza!S$80="","",Analiza!S$80)</f>
        <v>2028</v>
      </c>
      <c r="Q160" s="494">
        <f>IF(Analiza!T$80="","",Analiza!T$80)</f>
        <v>2029</v>
      </c>
      <c r="R160" s="494">
        <f>IF(Analiza!U$80="","",Analiza!U$80)</f>
        <v>2030</v>
      </c>
      <c r="S160" s="494" t="str">
        <f>IF(Analiza!V$80="","",Analiza!V$80)</f>
        <v/>
      </c>
      <c r="T160" s="494" t="str">
        <f>IF(Analiza!W$80="","",Analiza!W$80)</f>
        <v/>
      </c>
      <c r="U160" s="494" t="str">
        <f>IF(Analiza!X$80="","",Analiza!X$80)</f>
        <v/>
      </c>
      <c r="V160" s="494" t="str">
        <f>IF(Analiza!Y$80="","",Analiza!Y$80)</f>
        <v/>
      </c>
      <c r="W160" s="494" t="str">
        <f>IF(Analiza!Z$80="","",Analiza!Z$80)</f>
        <v/>
      </c>
      <c r="X160" s="494" t="str">
        <f>IF(Analiza!AA$80="","",Analiza!AA$80)</f>
        <v/>
      </c>
      <c r="Y160" s="494" t="str">
        <f>IF(Analiza!AB$80="","",Analiza!AB$80)</f>
        <v/>
      </c>
      <c r="Z160" s="494" t="str">
        <f>IF(Analiza!AC$80="","",Analiza!AC$80)</f>
        <v/>
      </c>
      <c r="AA160" s="494" t="str">
        <f>IF(Analiza!AD$80="","",Analiza!AD$80)</f>
        <v/>
      </c>
      <c r="AB160" s="494" t="str">
        <f>IF(Analiza!AE$80="","",Analiza!AE$80)</f>
        <v/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 ht="12.75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 ht="12.75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 ht="12.75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 ht="12.75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 ht="12.75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 ht="12.75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 ht="12.75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8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8" s="374" customFormat="1" ht="24" customHeight="1">
      <c r="A169" s="373" t="s">
        <v>138</v>
      </c>
      <c r="B169" s="374" t="s">
        <v>139</v>
      </c>
      <c r="H169" s="400"/>
    </row>
    <row r="170" spans="1:8" s="402" customFormat="1" ht="18" customHeight="1">
      <c r="A170" s="401" t="s">
        <v>209</v>
      </c>
      <c r="B170" s="402" t="s">
        <v>210</v>
      </c>
      <c r="H170" s="403"/>
    </row>
    <row r="171" spans="1:2" s="80" customFormat="1" ht="19.5" customHeight="1">
      <c r="A171" s="79"/>
      <c r="B171" s="80" t="s">
        <v>140</v>
      </c>
    </row>
    <row r="172" spans="1:33" s="8" customFormat="1" ht="12.75">
      <c r="A172" s="670" t="s">
        <v>10</v>
      </c>
      <c r="B172" s="672" t="s">
        <v>204</v>
      </c>
      <c r="C172" s="674" t="s">
        <v>0</v>
      </c>
      <c r="D172" s="36" t="str">
        <f>IF(Analiza!G$79="","",Analiza!G$79)</f>
        <v>Faza oper.</v>
      </c>
      <c r="E172" s="36" t="str">
        <f>IF(Analiza!H$79="","",Analiza!H$79)</f>
        <v>Faza oper.</v>
      </c>
      <c r="F172" s="36" t="str">
        <f>IF(Analiza!I$79="","",Analiza!I$79)</f>
        <v>Faza oper.</v>
      </c>
      <c r="G172" s="36" t="str">
        <f>IF(Analiza!J$79="","",Analiza!J$79)</f>
        <v>Faza oper.</v>
      </c>
      <c r="H172" s="36" t="str">
        <f>IF(Analiza!K$79="","",Analiza!K$79)</f>
        <v>Faza oper.</v>
      </c>
      <c r="I172" s="36" t="str">
        <f>IF(Analiza!L$79="","",Analiza!L$79)</f>
        <v>Faza oper.</v>
      </c>
      <c r="J172" s="36" t="str">
        <f>IF(Analiza!M$79="","",Analiza!M$79)</f>
        <v>Faza oper.</v>
      </c>
      <c r="K172" s="36" t="str">
        <f>IF(Analiza!N$79="","",Analiza!N$79)</f>
        <v>Faza oper.</v>
      </c>
      <c r="L172" s="36" t="str">
        <f>IF(Analiza!O$79="","",Analiza!O$79)</f>
        <v>Faza oper.</v>
      </c>
      <c r="M172" s="36" t="str">
        <f>IF(Analiza!P$79="","",Analiza!P$79)</f>
        <v>Faza oper.</v>
      </c>
      <c r="N172" s="36" t="str">
        <f>IF(Analiza!Q$79="","",Analiza!Q$79)</f>
        <v>Faza oper.</v>
      </c>
      <c r="O172" s="36" t="str">
        <f>IF(Analiza!R$79="","",Analiza!R$79)</f>
        <v>Faza oper.</v>
      </c>
      <c r="P172" s="36" t="str">
        <f>IF(Analiza!S$79="","",Analiza!S$79)</f>
        <v>Faza oper.</v>
      </c>
      <c r="Q172" s="36" t="str">
        <f>IF(Analiza!T$79="","",Analiza!T$79)</f>
        <v>Faza oper.</v>
      </c>
      <c r="R172" s="36" t="str">
        <f>IF(Analiza!U$79="","",Analiza!U$79)</f>
        <v>Faza oper.</v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71"/>
      <c r="B173" s="676"/>
      <c r="C173" s="677"/>
      <c r="D173" s="550">
        <f>IF(Analiza!G$80="","",Analiza!G$80)</f>
        <v>2016</v>
      </c>
      <c r="E173" s="550">
        <f>IF(Analiza!H$80="","",Analiza!H$80)</f>
        <v>2017</v>
      </c>
      <c r="F173" s="550">
        <f>IF(Analiza!I$80="","",Analiza!I$80)</f>
        <v>2018</v>
      </c>
      <c r="G173" s="550">
        <f>IF(Analiza!J$80="","",Analiza!J$80)</f>
        <v>2019</v>
      </c>
      <c r="H173" s="550">
        <f>IF(Analiza!K$80="","",Analiza!K$80)</f>
        <v>2020</v>
      </c>
      <c r="I173" s="550">
        <f>IF(Analiza!L$80="","",Analiza!L$80)</f>
        <v>2021</v>
      </c>
      <c r="J173" s="550">
        <f>IF(Analiza!M$80="","",Analiza!M$80)</f>
        <v>2022</v>
      </c>
      <c r="K173" s="550">
        <f>IF(Analiza!N$80="","",Analiza!N$80)</f>
        <v>2023</v>
      </c>
      <c r="L173" s="550">
        <f>IF(Analiza!O$80="","",Analiza!O$80)</f>
        <v>2024</v>
      </c>
      <c r="M173" s="550">
        <f>IF(Analiza!P$80="","",Analiza!P$80)</f>
        <v>2025</v>
      </c>
      <c r="N173" s="550">
        <f>IF(Analiza!Q$80="","",Analiza!Q$80)</f>
        <v>2026</v>
      </c>
      <c r="O173" s="550">
        <f>IF(Analiza!R$80="","",Analiza!R$80)</f>
        <v>2027</v>
      </c>
      <c r="P173" s="550">
        <f>IF(Analiza!S$80="","",Analiza!S$80)</f>
        <v>2028</v>
      </c>
      <c r="Q173" s="550">
        <f>IF(Analiza!T$80="","",Analiza!T$80)</f>
        <v>2029</v>
      </c>
      <c r="R173" s="550">
        <f>IF(Analiza!U$80="","",Analiza!U$80)</f>
        <v>2030</v>
      </c>
      <c r="S173" s="550" t="str">
        <f>IF(Analiza!V$80="","",Analiza!V$80)</f>
        <v/>
      </c>
      <c r="T173" s="550" t="str">
        <f>IF(Analiza!W$80="","",Analiza!W$80)</f>
        <v/>
      </c>
      <c r="U173" s="550" t="str">
        <f>IF(Analiza!X$80="","",Analiza!X$80)</f>
        <v/>
      </c>
      <c r="V173" s="550" t="str">
        <f>IF(Analiza!Y$80="","",Analiza!Y$80)</f>
        <v/>
      </c>
      <c r="W173" s="550" t="str">
        <f>IF(Analiza!Z$80="","",Analiza!Z$80)</f>
        <v/>
      </c>
      <c r="X173" s="550" t="str">
        <f>IF(Analiza!AA$80="","",Analiza!AA$80)</f>
        <v/>
      </c>
      <c r="Y173" s="550" t="str">
        <f>IF(Analiza!AB$80="","",Analiza!AB$80)</f>
        <v/>
      </c>
      <c r="Z173" s="550" t="str">
        <f>IF(Analiza!AC$80="","",Analiza!AC$80)</f>
        <v/>
      </c>
      <c r="AA173" s="550" t="str">
        <f>IF(Analiza!AD$80="","",Analiza!AD$80)</f>
        <v/>
      </c>
      <c r="AB173" s="550" t="str">
        <f>IF(Analiza!AE$80="","",Analiza!AE$80)</f>
        <v/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 ht="12.75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 ht="12.75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 ht="12.75">
      <c r="A176" s="482" t="str">
        <f aca="true" t="shared" si="14" ref="A176:A183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 ht="12.75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 ht="12.75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 ht="12.75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 ht="12.75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 ht="12.75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 ht="12.75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2" s="80" customFormat="1" ht="19.5" customHeight="1">
      <c r="A184" s="79"/>
      <c r="B184" s="80" t="s">
        <v>141</v>
      </c>
    </row>
    <row r="185" spans="1:33" s="8" customFormat="1" ht="12.75">
      <c r="A185" s="670" t="s">
        <v>10</v>
      </c>
      <c r="B185" s="672" t="s">
        <v>213</v>
      </c>
      <c r="C185" s="674" t="s">
        <v>0</v>
      </c>
      <c r="D185" s="36" t="str">
        <f>IF(Analiza!G$79="","",Analiza!G$79)</f>
        <v>Faza oper.</v>
      </c>
      <c r="E185" s="36" t="str">
        <f>IF(Analiza!H$79="","",Analiza!H$79)</f>
        <v>Faza oper.</v>
      </c>
      <c r="F185" s="36" t="str">
        <f>IF(Analiza!I$79="","",Analiza!I$79)</f>
        <v>Faza oper.</v>
      </c>
      <c r="G185" s="36" t="str">
        <f>IF(Analiza!J$79="","",Analiza!J$79)</f>
        <v>Faza oper.</v>
      </c>
      <c r="H185" s="36" t="str">
        <f>IF(Analiza!K$79="","",Analiza!K$79)</f>
        <v>Faza oper.</v>
      </c>
      <c r="I185" s="36" t="str">
        <f>IF(Analiza!L$79="","",Analiza!L$79)</f>
        <v>Faza oper.</v>
      </c>
      <c r="J185" s="36" t="str">
        <f>IF(Analiza!M$79="","",Analiza!M$79)</f>
        <v>Faza oper.</v>
      </c>
      <c r="K185" s="36" t="str">
        <f>IF(Analiza!N$79="","",Analiza!N$79)</f>
        <v>Faza oper.</v>
      </c>
      <c r="L185" s="36" t="str">
        <f>IF(Analiza!O$79="","",Analiza!O$79)</f>
        <v>Faza oper.</v>
      </c>
      <c r="M185" s="36" t="str">
        <f>IF(Analiza!P$79="","",Analiza!P$79)</f>
        <v>Faza oper.</v>
      </c>
      <c r="N185" s="36" t="str">
        <f>IF(Analiza!Q$79="","",Analiza!Q$79)</f>
        <v>Faza oper.</v>
      </c>
      <c r="O185" s="36" t="str">
        <f>IF(Analiza!R$79="","",Analiza!R$79)</f>
        <v>Faza oper.</v>
      </c>
      <c r="P185" s="36" t="str">
        <f>IF(Analiza!S$79="","",Analiza!S$79)</f>
        <v>Faza oper.</v>
      </c>
      <c r="Q185" s="36" t="str">
        <f>IF(Analiza!T$79="","",Analiza!T$79)</f>
        <v>Faza oper.</v>
      </c>
      <c r="R185" s="36" t="str">
        <f>IF(Analiza!U$79="","",Analiza!U$79)</f>
        <v>Faza oper.</v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71"/>
      <c r="B186" s="673"/>
      <c r="C186" s="675"/>
      <c r="D186" s="550">
        <f>IF(Analiza!G$80="","",Analiza!G$80)</f>
        <v>2016</v>
      </c>
      <c r="E186" s="550">
        <f>IF(Analiza!H$80="","",Analiza!H$80)</f>
        <v>2017</v>
      </c>
      <c r="F186" s="550">
        <f>IF(Analiza!I$80="","",Analiza!I$80)</f>
        <v>2018</v>
      </c>
      <c r="G186" s="550">
        <f>IF(Analiza!J$80="","",Analiza!J$80)</f>
        <v>2019</v>
      </c>
      <c r="H186" s="550">
        <f>IF(Analiza!K$80="","",Analiza!K$80)</f>
        <v>2020</v>
      </c>
      <c r="I186" s="550">
        <f>IF(Analiza!L$80="","",Analiza!L$80)</f>
        <v>2021</v>
      </c>
      <c r="J186" s="550">
        <f>IF(Analiza!M$80="","",Analiza!M$80)</f>
        <v>2022</v>
      </c>
      <c r="K186" s="550">
        <f>IF(Analiza!N$80="","",Analiza!N$80)</f>
        <v>2023</v>
      </c>
      <c r="L186" s="550">
        <f>IF(Analiza!O$80="","",Analiza!O$80)</f>
        <v>2024</v>
      </c>
      <c r="M186" s="550">
        <f>IF(Analiza!P$80="","",Analiza!P$80)</f>
        <v>2025</v>
      </c>
      <c r="N186" s="550">
        <f>IF(Analiza!Q$80="","",Analiza!Q$80)</f>
        <v>2026</v>
      </c>
      <c r="O186" s="550">
        <f>IF(Analiza!R$80="","",Analiza!R$80)</f>
        <v>2027</v>
      </c>
      <c r="P186" s="550">
        <f>IF(Analiza!S$80="","",Analiza!S$80)</f>
        <v>2028</v>
      </c>
      <c r="Q186" s="550">
        <f>IF(Analiza!T$80="","",Analiza!T$80)</f>
        <v>2029</v>
      </c>
      <c r="R186" s="550">
        <f>IF(Analiza!U$80="","",Analiza!U$80)</f>
        <v>2030</v>
      </c>
      <c r="S186" s="550" t="str">
        <f>IF(Analiza!V$80="","",Analiza!V$80)</f>
        <v/>
      </c>
      <c r="T186" s="550" t="str">
        <f>IF(Analiza!W$80="","",Analiza!W$80)</f>
        <v/>
      </c>
      <c r="U186" s="550" t="str">
        <f>IF(Analiza!X$80="","",Analiza!X$80)</f>
        <v/>
      </c>
      <c r="V186" s="550" t="str">
        <f>IF(Analiza!Y$80="","",Analiza!Y$80)</f>
        <v/>
      </c>
      <c r="W186" s="550" t="str">
        <f>IF(Analiza!Z$80="","",Analiza!Z$80)</f>
        <v/>
      </c>
      <c r="X186" s="550" t="str">
        <f>IF(Analiza!AA$80="","",Analiza!AA$80)</f>
        <v/>
      </c>
      <c r="Y186" s="550" t="str">
        <f>IF(Analiza!AB$80="","",Analiza!AB$80)</f>
        <v/>
      </c>
      <c r="Z186" s="550" t="str">
        <f>IF(Analiza!AC$80="","",Analiza!AC$80)</f>
        <v/>
      </c>
      <c r="AA186" s="550" t="str">
        <f>IF(Analiza!AD$80="","",Analiza!AD$80)</f>
        <v/>
      </c>
      <c r="AB186" s="550" t="str">
        <f>IF(Analiza!AE$80="","",Analiza!AE$80)</f>
        <v/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 ht="12.75">
      <c r="A187" s="100" t="str">
        <f>IF(A174="","",A174)</f>
        <v/>
      </c>
      <c r="B187" s="200" t="str">
        <f aca="true" t="shared" si="15" ref="B187:C187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 ht="12.75">
      <c r="A188" s="94" t="str">
        <f aca="true" t="shared" si="16" ref="A188:C19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 ht="12.75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 ht="12.75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 ht="12.75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 ht="12.75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33" s="69" customFormat="1" ht="12.75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33" s="69" customFormat="1" ht="12.75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33" s="69" customFormat="1" ht="12.75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33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33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2" s="405" customFormat="1" ht="19.5" customHeight="1">
      <c r="A198" s="404"/>
      <c r="B198" s="405" t="s">
        <v>142</v>
      </c>
    </row>
    <row r="199" spans="1:34" s="8" customFormat="1" ht="11.25" customHeight="1">
      <c r="A199" s="670" t="s">
        <v>22</v>
      </c>
      <c r="B199" s="672" t="s">
        <v>488</v>
      </c>
      <c r="C199" s="674" t="s">
        <v>0</v>
      </c>
      <c r="D199" s="674" t="s">
        <v>61</v>
      </c>
      <c r="E199" s="36" t="str">
        <f>IF(Analiza!G$79="","",Analiza!G$79)</f>
        <v>Faza oper.</v>
      </c>
      <c r="F199" s="36" t="str">
        <f>IF(Analiza!H$79="","",Analiza!H$79)</f>
        <v>Faza oper.</v>
      </c>
      <c r="G199" s="36" t="str">
        <f>IF(Analiza!I$79="","",Analiza!I$79)</f>
        <v>Faza oper.</v>
      </c>
      <c r="H199" s="36" t="str">
        <f>IF(Analiza!J$79="","",Analiza!J$79)</f>
        <v>Faza oper.</v>
      </c>
      <c r="I199" s="36" t="str">
        <f>IF(Analiza!K$79="","",Analiza!K$79)</f>
        <v>Faza oper.</v>
      </c>
      <c r="J199" s="36" t="str">
        <f>IF(Analiza!L$79="","",Analiza!L$79)</f>
        <v>Faza oper.</v>
      </c>
      <c r="K199" s="36" t="str">
        <f>IF(Analiza!M$79="","",Analiza!M$79)</f>
        <v>Faza oper.</v>
      </c>
      <c r="L199" s="36" t="str">
        <f>IF(Analiza!N$79="","",Analiza!N$79)</f>
        <v>Faza oper.</v>
      </c>
      <c r="M199" s="36" t="str">
        <f>IF(Analiza!O$79="","",Analiza!O$79)</f>
        <v>Faza oper.</v>
      </c>
      <c r="N199" s="36" t="str">
        <f>IF(Analiza!P$79="","",Analiza!P$79)</f>
        <v>Faza oper.</v>
      </c>
      <c r="O199" s="36" t="str">
        <f>IF(Analiza!Q$79="","",Analiza!Q$79)</f>
        <v>Faza oper.</v>
      </c>
      <c r="P199" s="36" t="str">
        <f>IF(Analiza!R$79="","",Analiza!R$79)</f>
        <v>Faza oper.</v>
      </c>
      <c r="Q199" s="36" t="str">
        <f>IF(Analiza!S$79="","",Analiza!S$79)</f>
        <v>Faza oper.</v>
      </c>
      <c r="R199" s="36" t="str">
        <f>IF(Analiza!T$79="","",Analiza!T$79)</f>
        <v>Faza oper.</v>
      </c>
      <c r="S199" s="36" t="str">
        <f>IF(Analiza!U$79="","",Analiza!U$79)</f>
        <v>Faza oper.</v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34" s="8" customFormat="1" ht="11.25" customHeight="1" thickBot="1">
      <c r="A200" s="678"/>
      <c r="B200" s="673"/>
      <c r="C200" s="679"/>
      <c r="D200" s="680"/>
      <c r="E200" s="550">
        <f>IF(Analiza!G$80="","",Analiza!G$80)</f>
        <v>2016</v>
      </c>
      <c r="F200" s="550">
        <f>IF(Analiza!H$80="","",Analiza!H$80)</f>
        <v>2017</v>
      </c>
      <c r="G200" s="550">
        <f>IF(Analiza!I$80="","",Analiza!I$80)</f>
        <v>2018</v>
      </c>
      <c r="H200" s="550">
        <f>IF(Analiza!J$80="","",Analiza!J$80)</f>
        <v>2019</v>
      </c>
      <c r="I200" s="550">
        <f>IF(Analiza!K$80="","",Analiza!K$80)</f>
        <v>2020</v>
      </c>
      <c r="J200" s="550">
        <f>IF(Analiza!L$80="","",Analiza!L$80)</f>
        <v>2021</v>
      </c>
      <c r="K200" s="550">
        <f>IF(Analiza!M$80="","",Analiza!M$80)</f>
        <v>2022</v>
      </c>
      <c r="L200" s="550">
        <f>IF(Analiza!N$80="","",Analiza!N$80)</f>
        <v>2023</v>
      </c>
      <c r="M200" s="550">
        <f>IF(Analiza!O$80="","",Analiza!O$80)</f>
        <v>2024</v>
      </c>
      <c r="N200" s="550">
        <f>IF(Analiza!P$80="","",Analiza!P$80)</f>
        <v>2025</v>
      </c>
      <c r="O200" s="550">
        <f>IF(Analiza!Q$80="","",Analiza!Q$80)</f>
        <v>2026</v>
      </c>
      <c r="P200" s="550">
        <f>IF(Analiza!R$80="","",Analiza!R$80)</f>
        <v>2027</v>
      </c>
      <c r="Q200" s="550">
        <f>IF(Analiza!S$80="","",Analiza!S$80)</f>
        <v>2028</v>
      </c>
      <c r="R200" s="550">
        <f>IF(Analiza!T$80="","",Analiza!T$80)</f>
        <v>2029</v>
      </c>
      <c r="S200" s="550">
        <f>IF(Analiza!U$80="","",Analiza!U$80)</f>
        <v>2030</v>
      </c>
      <c r="T200" s="550" t="str">
        <f>IF(Analiza!V$80="","",Analiza!V$80)</f>
        <v/>
      </c>
      <c r="U200" s="550" t="str">
        <f>IF(Analiza!W$80="","",Analiza!W$80)</f>
        <v/>
      </c>
      <c r="V200" s="550" t="str">
        <f>IF(Analiza!X$80="","",Analiza!X$80)</f>
        <v/>
      </c>
      <c r="W200" s="550" t="str">
        <f>IF(Analiza!Y$80="","",Analiza!Y$80)</f>
        <v/>
      </c>
      <c r="X200" s="550" t="str">
        <f>IF(Analiza!Z$80="","",Analiza!Z$80)</f>
        <v/>
      </c>
      <c r="Y200" s="550" t="str">
        <f>IF(Analiza!AA$80="","",Analiza!AA$80)</f>
        <v/>
      </c>
      <c r="Z200" s="550" t="str">
        <f>IF(Analiza!AB$80="","",Analiza!AB$80)</f>
        <v/>
      </c>
      <c r="AA200" s="550" t="str">
        <f>IF(Analiza!AC$80="","",Analiza!AC$80)</f>
        <v/>
      </c>
      <c r="AB200" s="550" t="str">
        <f>IF(Analiza!AD$80="","",Analiza!AD$80)</f>
        <v/>
      </c>
      <c r="AC200" s="550" t="str">
        <f>IF(Analiza!AE$80="","",Analiza!AE$80)</f>
        <v/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 ht="12.75">
      <c r="A201" s="100" t="str">
        <f aca="true" t="shared" si="17" ref="A201:B210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 ht="12.75">
      <c r="A202" s="94" t="str">
        <f t="shared" si="17"/>
        <v/>
      </c>
      <c r="B202" s="204" t="str">
        <f t="shared" si="17"/>
        <v/>
      </c>
      <c r="C202" s="556" t="str">
        <f aca="true" t="shared" si="18" ref="C202:C210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 ht="12.75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 ht="12.75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 ht="12.75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 ht="12.75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34" s="69" customFormat="1" ht="12.75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34" s="69" customFormat="1" ht="12.75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34" s="69" customFormat="1" ht="12.75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34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34" s="8" customFormat="1" ht="11.25" customHeight="1">
      <c r="A213" s="670" t="s">
        <v>125</v>
      </c>
      <c r="B213" s="672" t="s">
        <v>489</v>
      </c>
      <c r="C213" s="674" t="s">
        <v>0</v>
      </c>
      <c r="D213" s="674" t="s">
        <v>61</v>
      </c>
      <c r="E213" s="36" t="str">
        <f>IF(Analiza!G$79="","",Analiza!G$79)</f>
        <v>Faza oper.</v>
      </c>
      <c r="F213" s="36" t="str">
        <f>IF(Analiza!H$79="","",Analiza!H$79)</f>
        <v>Faza oper.</v>
      </c>
      <c r="G213" s="36" t="str">
        <f>IF(Analiza!I$79="","",Analiza!I$79)</f>
        <v>Faza oper.</v>
      </c>
      <c r="H213" s="36" t="str">
        <f>IF(Analiza!J$79="","",Analiza!J$79)</f>
        <v>Faza oper.</v>
      </c>
      <c r="I213" s="36" t="str">
        <f>IF(Analiza!K$79="","",Analiza!K$79)</f>
        <v>Faza oper.</v>
      </c>
      <c r="J213" s="36" t="str">
        <f>IF(Analiza!L$79="","",Analiza!L$79)</f>
        <v>Faza oper.</v>
      </c>
      <c r="K213" s="36" t="str">
        <f>IF(Analiza!M$79="","",Analiza!M$79)</f>
        <v>Faza oper.</v>
      </c>
      <c r="L213" s="36" t="str">
        <f>IF(Analiza!N$79="","",Analiza!N$79)</f>
        <v>Faza oper.</v>
      </c>
      <c r="M213" s="36" t="str">
        <f>IF(Analiza!O$79="","",Analiza!O$79)</f>
        <v>Faza oper.</v>
      </c>
      <c r="N213" s="36" t="str">
        <f>IF(Analiza!P$79="","",Analiza!P$79)</f>
        <v>Faza oper.</v>
      </c>
      <c r="O213" s="36" t="str">
        <f>IF(Analiza!Q$79="","",Analiza!Q$79)</f>
        <v>Faza oper.</v>
      </c>
      <c r="P213" s="36" t="str">
        <f>IF(Analiza!R$79="","",Analiza!R$79)</f>
        <v>Faza oper.</v>
      </c>
      <c r="Q213" s="36" t="str">
        <f>IF(Analiza!S$79="","",Analiza!S$79)</f>
        <v>Faza oper.</v>
      </c>
      <c r="R213" s="36" t="str">
        <f>IF(Analiza!T$79="","",Analiza!T$79)</f>
        <v>Faza oper.</v>
      </c>
      <c r="S213" s="36" t="str">
        <f>IF(Analiza!U$79="","",Analiza!U$79)</f>
        <v>Faza oper.</v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34" s="8" customFormat="1" ht="11.25" customHeight="1" thickBot="1">
      <c r="A214" s="678"/>
      <c r="B214" s="673"/>
      <c r="C214" s="679"/>
      <c r="D214" s="679"/>
      <c r="E214" s="550">
        <f>IF(Analiza!G$80="","",Analiza!G$80)</f>
        <v>2016</v>
      </c>
      <c r="F214" s="550">
        <f>IF(Analiza!H$80="","",Analiza!H$80)</f>
        <v>2017</v>
      </c>
      <c r="G214" s="550">
        <f>IF(Analiza!I$80="","",Analiza!I$80)</f>
        <v>2018</v>
      </c>
      <c r="H214" s="550">
        <f>IF(Analiza!J$80="","",Analiza!J$80)</f>
        <v>2019</v>
      </c>
      <c r="I214" s="550">
        <f>IF(Analiza!K$80="","",Analiza!K$80)</f>
        <v>2020</v>
      </c>
      <c r="J214" s="550">
        <f>IF(Analiza!L$80="","",Analiza!L$80)</f>
        <v>2021</v>
      </c>
      <c r="K214" s="550">
        <f>IF(Analiza!M$80="","",Analiza!M$80)</f>
        <v>2022</v>
      </c>
      <c r="L214" s="550">
        <f>IF(Analiza!N$80="","",Analiza!N$80)</f>
        <v>2023</v>
      </c>
      <c r="M214" s="550">
        <f>IF(Analiza!O$80="","",Analiza!O$80)</f>
        <v>2024</v>
      </c>
      <c r="N214" s="550">
        <f>IF(Analiza!P$80="","",Analiza!P$80)</f>
        <v>2025</v>
      </c>
      <c r="O214" s="550">
        <f>IF(Analiza!Q$80="","",Analiza!Q$80)</f>
        <v>2026</v>
      </c>
      <c r="P214" s="550">
        <f>IF(Analiza!R$80="","",Analiza!R$80)</f>
        <v>2027</v>
      </c>
      <c r="Q214" s="550">
        <f>IF(Analiza!S$80="","",Analiza!S$80)</f>
        <v>2028</v>
      </c>
      <c r="R214" s="550">
        <f>IF(Analiza!T$80="","",Analiza!T$80)</f>
        <v>2029</v>
      </c>
      <c r="S214" s="550">
        <f>IF(Analiza!U$80="","",Analiza!U$80)</f>
        <v>2030</v>
      </c>
      <c r="T214" s="550" t="str">
        <f>IF(Analiza!V$80="","",Analiza!V$80)</f>
        <v/>
      </c>
      <c r="U214" s="550" t="str">
        <f>IF(Analiza!W$80="","",Analiza!W$80)</f>
        <v/>
      </c>
      <c r="V214" s="550" t="str">
        <f>IF(Analiza!X$80="","",Analiza!X$80)</f>
        <v/>
      </c>
      <c r="W214" s="550" t="str">
        <f>IF(Analiza!Y$80="","",Analiza!Y$80)</f>
        <v/>
      </c>
      <c r="X214" s="550" t="str">
        <f>IF(Analiza!Z$80="","",Analiza!Z$80)</f>
        <v/>
      </c>
      <c r="Y214" s="550" t="str">
        <f>IF(Analiza!AA$80="","",Analiza!AA$80)</f>
        <v/>
      </c>
      <c r="Z214" s="550" t="str">
        <f>IF(Analiza!AB$80="","",Analiza!AB$80)</f>
        <v/>
      </c>
      <c r="AA214" s="550" t="str">
        <f>IF(Analiza!AC$80="","",Analiza!AC$80)</f>
        <v/>
      </c>
      <c r="AB214" s="550" t="str">
        <f>IF(Analiza!AD$80="","",Analiza!AD$80)</f>
        <v/>
      </c>
      <c r="AC214" s="550" t="str">
        <f>IF(Analiza!AE$80="","",Analiza!AE$80)</f>
        <v/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 ht="12.75">
      <c r="A215" s="100" t="str">
        <f>IF(A201="","",A201)</f>
        <v/>
      </c>
      <c r="B215" s="200" t="str">
        <f aca="true" t="shared" si="19" ref="A215:D224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 ht="12.75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 ht="12.75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 ht="12.75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 ht="12.75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 ht="12.75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34" s="69" customFormat="1" ht="12.75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34" s="69" customFormat="1" ht="12.75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34" s="69" customFormat="1" ht="12.75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34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33" s="8" customFormat="1" ht="12.75">
      <c r="A227" s="670" t="s">
        <v>22</v>
      </c>
      <c r="B227" s="672" t="s">
        <v>216</v>
      </c>
      <c r="C227" s="674" t="s">
        <v>0</v>
      </c>
      <c r="D227" s="36" t="str">
        <f>IF(Analiza!G$79="","",Analiza!G$79)</f>
        <v>Faza oper.</v>
      </c>
      <c r="E227" s="36" t="str">
        <f>IF(Analiza!H$79="","",Analiza!H$79)</f>
        <v>Faza oper.</v>
      </c>
      <c r="F227" s="36" t="str">
        <f>IF(Analiza!I$79="","",Analiza!I$79)</f>
        <v>Faza oper.</v>
      </c>
      <c r="G227" s="36" t="str">
        <f>IF(Analiza!J$79="","",Analiza!J$79)</f>
        <v>Faza oper.</v>
      </c>
      <c r="H227" s="36" t="str">
        <f>IF(Analiza!K$79="","",Analiza!K$79)</f>
        <v>Faza oper.</v>
      </c>
      <c r="I227" s="36" t="str">
        <f>IF(Analiza!L$79="","",Analiza!L$79)</f>
        <v>Faza oper.</v>
      </c>
      <c r="J227" s="36" t="str">
        <f>IF(Analiza!M$79="","",Analiza!M$79)</f>
        <v>Faza oper.</v>
      </c>
      <c r="K227" s="36" t="str">
        <f>IF(Analiza!N$79="","",Analiza!N$79)</f>
        <v>Faza oper.</v>
      </c>
      <c r="L227" s="36" t="str">
        <f>IF(Analiza!O$79="","",Analiza!O$79)</f>
        <v>Faza oper.</v>
      </c>
      <c r="M227" s="36" t="str">
        <f>IF(Analiza!P$79="","",Analiza!P$79)</f>
        <v>Faza oper.</v>
      </c>
      <c r="N227" s="36" t="str">
        <f>IF(Analiza!Q$79="","",Analiza!Q$79)</f>
        <v>Faza oper.</v>
      </c>
      <c r="O227" s="36" t="str">
        <f>IF(Analiza!R$79="","",Analiza!R$79)</f>
        <v>Faza oper.</v>
      </c>
      <c r="P227" s="36" t="str">
        <f>IF(Analiza!S$79="","",Analiza!S$79)</f>
        <v>Faza oper.</v>
      </c>
      <c r="Q227" s="36" t="str">
        <f>IF(Analiza!T$79="","",Analiza!T$79)</f>
        <v>Faza oper.</v>
      </c>
      <c r="R227" s="36" t="str">
        <f>IF(Analiza!U$79="","",Analiza!U$79)</f>
        <v>Faza oper.</v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33" s="8" customFormat="1" ht="12" thickBot="1">
      <c r="A228" s="671"/>
      <c r="B228" s="673"/>
      <c r="C228" s="675"/>
      <c r="D228" s="550">
        <f>IF(Analiza!G$80="","",Analiza!G$80)</f>
        <v>2016</v>
      </c>
      <c r="E228" s="550">
        <f>IF(Analiza!H$80="","",Analiza!H$80)</f>
        <v>2017</v>
      </c>
      <c r="F228" s="550">
        <f>IF(Analiza!I$80="","",Analiza!I$80)</f>
        <v>2018</v>
      </c>
      <c r="G228" s="550">
        <f>IF(Analiza!J$80="","",Analiza!J$80)</f>
        <v>2019</v>
      </c>
      <c r="H228" s="550">
        <f>IF(Analiza!K$80="","",Analiza!K$80)</f>
        <v>2020</v>
      </c>
      <c r="I228" s="550">
        <f>IF(Analiza!L$80="","",Analiza!L$80)</f>
        <v>2021</v>
      </c>
      <c r="J228" s="550">
        <f>IF(Analiza!M$80="","",Analiza!M$80)</f>
        <v>2022</v>
      </c>
      <c r="K228" s="550">
        <f>IF(Analiza!N$80="","",Analiza!N$80)</f>
        <v>2023</v>
      </c>
      <c r="L228" s="550">
        <f>IF(Analiza!O$80="","",Analiza!O$80)</f>
        <v>2024</v>
      </c>
      <c r="M228" s="550">
        <f>IF(Analiza!P$80="","",Analiza!P$80)</f>
        <v>2025</v>
      </c>
      <c r="N228" s="550">
        <f>IF(Analiza!Q$80="","",Analiza!Q$80)</f>
        <v>2026</v>
      </c>
      <c r="O228" s="550">
        <f>IF(Analiza!R$80="","",Analiza!R$80)</f>
        <v>2027</v>
      </c>
      <c r="P228" s="550">
        <f>IF(Analiza!S$80="","",Analiza!S$80)</f>
        <v>2028</v>
      </c>
      <c r="Q228" s="550">
        <f>IF(Analiza!T$80="","",Analiza!T$80)</f>
        <v>2029</v>
      </c>
      <c r="R228" s="550">
        <f>IF(Analiza!U$80="","",Analiza!U$80)</f>
        <v>2030</v>
      </c>
      <c r="S228" s="550" t="str">
        <f>IF(Analiza!V$80="","",Analiza!V$80)</f>
        <v/>
      </c>
      <c r="T228" s="550" t="str">
        <f>IF(Analiza!W$80="","",Analiza!W$80)</f>
        <v/>
      </c>
      <c r="U228" s="550" t="str">
        <f>IF(Analiza!X$80="","",Analiza!X$80)</f>
        <v/>
      </c>
      <c r="V228" s="550" t="str">
        <f>IF(Analiza!Y$80="","",Analiza!Y$80)</f>
        <v/>
      </c>
      <c r="W228" s="550" t="str">
        <f>IF(Analiza!Z$80="","",Analiza!Z$80)</f>
        <v/>
      </c>
      <c r="X228" s="550" t="str">
        <f>IF(Analiza!AA$80="","",Analiza!AA$80)</f>
        <v/>
      </c>
      <c r="Y228" s="550" t="str">
        <f>IF(Analiza!AB$80="","",Analiza!AB$80)</f>
        <v/>
      </c>
      <c r="Z228" s="550" t="str">
        <f>IF(Analiza!AC$80="","",Analiza!AC$80)</f>
        <v/>
      </c>
      <c r="AA228" s="550" t="str">
        <f>IF(Analiza!AD$80="","",Analiza!AD$80)</f>
        <v/>
      </c>
      <c r="AB228" s="550" t="str">
        <f>IF(Analiza!AE$80="","",Analiza!AE$80)</f>
        <v/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33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33" s="8" customFormat="1" ht="12.75">
      <c r="A231" s="670" t="s">
        <v>125</v>
      </c>
      <c r="B231" s="672" t="s">
        <v>228</v>
      </c>
      <c r="C231" s="674" t="s">
        <v>0</v>
      </c>
      <c r="D231" s="36" t="str">
        <f>IF(Analiza!G$79="","",Analiza!G$79)</f>
        <v>Faza oper.</v>
      </c>
      <c r="E231" s="36" t="str">
        <f>IF(Analiza!H$79="","",Analiza!H$79)</f>
        <v>Faza oper.</v>
      </c>
      <c r="F231" s="36" t="str">
        <f>IF(Analiza!I$79="","",Analiza!I$79)</f>
        <v>Faza oper.</v>
      </c>
      <c r="G231" s="36" t="str">
        <f>IF(Analiza!J$79="","",Analiza!J$79)</f>
        <v>Faza oper.</v>
      </c>
      <c r="H231" s="36" t="str">
        <f>IF(Analiza!K$79="","",Analiza!K$79)</f>
        <v>Faza oper.</v>
      </c>
      <c r="I231" s="36" t="str">
        <f>IF(Analiza!L$79="","",Analiza!L$79)</f>
        <v>Faza oper.</v>
      </c>
      <c r="J231" s="36" t="str">
        <f>IF(Analiza!M$79="","",Analiza!M$79)</f>
        <v>Faza oper.</v>
      </c>
      <c r="K231" s="36" t="str">
        <f>IF(Analiza!N$79="","",Analiza!N$79)</f>
        <v>Faza oper.</v>
      </c>
      <c r="L231" s="36" t="str">
        <f>IF(Analiza!O$79="","",Analiza!O$79)</f>
        <v>Faza oper.</v>
      </c>
      <c r="M231" s="36" t="str">
        <f>IF(Analiza!P$79="","",Analiza!P$79)</f>
        <v>Faza oper.</v>
      </c>
      <c r="N231" s="36" t="str">
        <f>IF(Analiza!Q$79="","",Analiza!Q$79)</f>
        <v>Faza oper.</v>
      </c>
      <c r="O231" s="36" t="str">
        <f>IF(Analiza!R$79="","",Analiza!R$79)</f>
        <v>Faza oper.</v>
      </c>
      <c r="P231" s="36" t="str">
        <f>IF(Analiza!S$79="","",Analiza!S$79)</f>
        <v>Faza oper.</v>
      </c>
      <c r="Q231" s="36" t="str">
        <f>IF(Analiza!T$79="","",Analiza!T$79)</f>
        <v>Faza oper.</v>
      </c>
      <c r="R231" s="36" t="str">
        <f>IF(Analiza!U$79="","",Analiza!U$79)</f>
        <v>Faza oper.</v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33" s="8" customFormat="1" ht="12" thickBot="1">
      <c r="A232" s="671"/>
      <c r="B232" s="673"/>
      <c r="C232" s="675"/>
      <c r="D232" s="550">
        <f>IF(Analiza!G$80="","",Analiza!G$80)</f>
        <v>2016</v>
      </c>
      <c r="E232" s="550">
        <f>IF(Analiza!H$80="","",Analiza!H$80)</f>
        <v>2017</v>
      </c>
      <c r="F232" s="550">
        <f>IF(Analiza!I$80="","",Analiza!I$80)</f>
        <v>2018</v>
      </c>
      <c r="G232" s="550">
        <f>IF(Analiza!J$80="","",Analiza!J$80)</f>
        <v>2019</v>
      </c>
      <c r="H232" s="550">
        <f>IF(Analiza!K$80="","",Analiza!K$80)</f>
        <v>2020</v>
      </c>
      <c r="I232" s="550">
        <f>IF(Analiza!L$80="","",Analiza!L$80)</f>
        <v>2021</v>
      </c>
      <c r="J232" s="550">
        <f>IF(Analiza!M$80="","",Analiza!M$80)</f>
        <v>2022</v>
      </c>
      <c r="K232" s="550">
        <f>IF(Analiza!N$80="","",Analiza!N$80)</f>
        <v>2023</v>
      </c>
      <c r="L232" s="550">
        <f>IF(Analiza!O$80="","",Analiza!O$80)</f>
        <v>2024</v>
      </c>
      <c r="M232" s="550">
        <f>IF(Analiza!P$80="","",Analiza!P$80)</f>
        <v>2025</v>
      </c>
      <c r="N232" s="550">
        <f>IF(Analiza!Q$80="","",Analiza!Q$80)</f>
        <v>2026</v>
      </c>
      <c r="O232" s="550">
        <f>IF(Analiza!R$80="","",Analiza!R$80)</f>
        <v>2027</v>
      </c>
      <c r="P232" s="550">
        <f>IF(Analiza!S$80="","",Analiza!S$80)</f>
        <v>2028</v>
      </c>
      <c r="Q232" s="550">
        <f>IF(Analiza!T$80="","",Analiza!T$80)</f>
        <v>2029</v>
      </c>
      <c r="R232" s="550">
        <f>IF(Analiza!U$80="","",Analiza!U$80)</f>
        <v>2030</v>
      </c>
      <c r="S232" s="550" t="str">
        <f>IF(Analiza!V$80="","",Analiza!V$80)</f>
        <v/>
      </c>
      <c r="T232" s="550" t="str">
        <f>IF(Analiza!W$80="","",Analiza!W$80)</f>
        <v/>
      </c>
      <c r="U232" s="550" t="str">
        <f>IF(Analiza!X$80="","",Analiza!X$80)</f>
        <v/>
      </c>
      <c r="V232" s="550" t="str">
        <f>IF(Analiza!Y$80="","",Analiza!Y$80)</f>
        <v/>
      </c>
      <c r="W232" s="550" t="str">
        <f>IF(Analiza!Z$80="","",Analiza!Z$80)</f>
        <v/>
      </c>
      <c r="X232" s="550" t="str">
        <f>IF(Analiza!AA$80="","",Analiza!AA$80)</f>
        <v/>
      </c>
      <c r="Y232" s="550" t="str">
        <f>IF(Analiza!AB$80="","",Analiza!AB$80)</f>
        <v/>
      </c>
      <c r="Z232" s="550" t="str">
        <f>IF(Analiza!AC$80="","",Analiza!AC$80)</f>
        <v/>
      </c>
      <c r="AA232" s="550" t="str">
        <f>IF(Analiza!AD$80="","",Analiza!AD$80)</f>
        <v/>
      </c>
      <c r="AB232" s="550" t="str">
        <f>IF(Analiza!AE$80="","",Analiza!AE$80)</f>
        <v/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 ht="12.75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 ht="12.75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33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33" s="8" customFormat="1" ht="12.75">
      <c r="A237" s="670" t="s">
        <v>123</v>
      </c>
      <c r="B237" s="672" t="s">
        <v>237</v>
      </c>
      <c r="C237" s="674" t="s">
        <v>0</v>
      </c>
      <c r="D237" s="36" t="str">
        <f>IF(Analiza!G$79="","",Analiza!G$79)</f>
        <v>Faza oper.</v>
      </c>
      <c r="E237" s="36" t="str">
        <f>IF(Analiza!H$79="","",Analiza!H$79)</f>
        <v>Faza oper.</v>
      </c>
      <c r="F237" s="36" t="str">
        <f>IF(Analiza!I$79="","",Analiza!I$79)</f>
        <v>Faza oper.</v>
      </c>
      <c r="G237" s="36" t="str">
        <f>IF(Analiza!J$79="","",Analiza!J$79)</f>
        <v>Faza oper.</v>
      </c>
      <c r="H237" s="36" t="str">
        <f>IF(Analiza!K$79="","",Analiza!K$79)</f>
        <v>Faza oper.</v>
      </c>
      <c r="I237" s="36" t="str">
        <f>IF(Analiza!L$79="","",Analiza!L$79)</f>
        <v>Faza oper.</v>
      </c>
      <c r="J237" s="36" t="str">
        <f>IF(Analiza!M$79="","",Analiza!M$79)</f>
        <v>Faza oper.</v>
      </c>
      <c r="K237" s="36" t="str">
        <f>IF(Analiza!N$79="","",Analiza!N$79)</f>
        <v>Faza oper.</v>
      </c>
      <c r="L237" s="36" t="str">
        <f>IF(Analiza!O$79="","",Analiza!O$79)</f>
        <v>Faza oper.</v>
      </c>
      <c r="M237" s="36" t="str">
        <f>IF(Analiza!P$79="","",Analiza!P$79)</f>
        <v>Faza oper.</v>
      </c>
      <c r="N237" s="36" t="str">
        <f>IF(Analiza!Q$79="","",Analiza!Q$79)</f>
        <v>Faza oper.</v>
      </c>
      <c r="O237" s="36" t="str">
        <f>IF(Analiza!R$79="","",Analiza!R$79)</f>
        <v>Faza oper.</v>
      </c>
      <c r="P237" s="36" t="str">
        <f>IF(Analiza!S$79="","",Analiza!S$79)</f>
        <v>Faza oper.</v>
      </c>
      <c r="Q237" s="36" t="str">
        <f>IF(Analiza!T$79="","",Analiza!T$79)</f>
        <v>Faza oper.</v>
      </c>
      <c r="R237" s="36" t="str">
        <f>IF(Analiza!U$79="","",Analiza!U$79)</f>
        <v>Faza oper.</v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33" s="8" customFormat="1" ht="12" thickBot="1">
      <c r="A238" s="671"/>
      <c r="B238" s="673"/>
      <c r="C238" s="675"/>
      <c r="D238" s="550">
        <f>IF(Analiza!G$80="","",Analiza!G$80)</f>
        <v>2016</v>
      </c>
      <c r="E238" s="550">
        <f>IF(Analiza!H$80="","",Analiza!H$80)</f>
        <v>2017</v>
      </c>
      <c r="F238" s="550">
        <f>IF(Analiza!I$80="","",Analiza!I$80)</f>
        <v>2018</v>
      </c>
      <c r="G238" s="550">
        <f>IF(Analiza!J$80="","",Analiza!J$80)</f>
        <v>2019</v>
      </c>
      <c r="H238" s="550">
        <f>IF(Analiza!K$80="","",Analiza!K$80)</f>
        <v>2020</v>
      </c>
      <c r="I238" s="550">
        <f>IF(Analiza!L$80="","",Analiza!L$80)</f>
        <v>2021</v>
      </c>
      <c r="J238" s="550">
        <f>IF(Analiza!M$80="","",Analiza!M$80)</f>
        <v>2022</v>
      </c>
      <c r="K238" s="550">
        <f>IF(Analiza!N$80="","",Analiza!N$80)</f>
        <v>2023</v>
      </c>
      <c r="L238" s="550">
        <f>IF(Analiza!O$80="","",Analiza!O$80)</f>
        <v>2024</v>
      </c>
      <c r="M238" s="550">
        <f>IF(Analiza!P$80="","",Analiza!P$80)</f>
        <v>2025</v>
      </c>
      <c r="N238" s="550">
        <f>IF(Analiza!Q$80="","",Analiza!Q$80)</f>
        <v>2026</v>
      </c>
      <c r="O238" s="550">
        <f>IF(Analiza!R$80="","",Analiza!R$80)</f>
        <v>2027</v>
      </c>
      <c r="P238" s="550">
        <f>IF(Analiza!S$80="","",Analiza!S$80)</f>
        <v>2028</v>
      </c>
      <c r="Q238" s="550">
        <f>IF(Analiza!T$80="","",Analiza!T$80)</f>
        <v>2029</v>
      </c>
      <c r="R238" s="550">
        <f>IF(Analiza!U$80="","",Analiza!U$80)</f>
        <v>2030</v>
      </c>
      <c r="S238" s="550" t="str">
        <f>IF(Analiza!V$80="","",Analiza!V$80)</f>
        <v/>
      </c>
      <c r="T238" s="550" t="str">
        <f>IF(Analiza!W$80="","",Analiza!W$80)</f>
        <v/>
      </c>
      <c r="U238" s="550" t="str">
        <f>IF(Analiza!X$80="","",Analiza!X$80)</f>
        <v/>
      </c>
      <c r="V238" s="550" t="str">
        <f>IF(Analiza!Y$80="","",Analiza!Y$80)</f>
        <v/>
      </c>
      <c r="W238" s="550" t="str">
        <f>IF(Analiza!Z$80="","",Analiza!Z$80)</f>
        <v/>
      </c>
      <c r="X238" s="550" t="str">
        <f>IF(Analiza!AA$80="","",Analiza!AA$80)</f>
        <v/>
      </c>
      <c r="Y238" s="550" t="str">
        <f>IF(Analiza!AB$80="","",Analiza!AB$80)</f>
        <v/>
      </c>
      <c r="Z238" s="550" t="str">
        <f>IF(Analiza!AC$80="","",Analiza!AC$80)</f>
        <v/>
      </c>
      <c r="AA238" s="550" t="str">
        <f>IF(Analiza!AD$80="","",Analiza!AD$80)</f>
        <v/>
      </c>
      <c r="AB238" s="550" t="str">
        <f>IF(Analiza!AE$80="","",Analiza!AE$80)</f>
        <v/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8" s="374" customFormat="1" ht="24" customHeight="1">
      <c r="A240" s="373" t="s">
        <v>313</v>
      </c>
      <c r="B240" s="374" t="s">
        <v>314</v>
      </c>
      <c r="H240" s="400"/>
    </row>
    <row r="241" spans="1:2" s="396" customFormat="1" ht="19.5" customHeight="1">
      <c r="A241" s="395"/>
      <c r="B241" s="396" t="s">
        <v>335</v>
      </c>
    </row>
    <row r="242" spans="1:33" s="8" customFormat="1" ht="12.75">
      <c r="A242" s="670" t="s">
        <v>10</v>
      </c>
      <c r="B242" s="672" t="s">
        <v>2</v>
      </c>
      <c r="C242" s="674" t="s">
        <v>0</v>
      </c>
      <c r="D242" s="385" t="str">
        <f>IF(Analiza!G$79="","",Analiza!G$79)</f>
        <v>Faza oper.</v>
      </c>
      <c r="E242" s="385" t="str">
        <f>IF(Analiza!H$79="","",Analiza!H$79)</f>
        <v>Faza oper.</v>
      </c>
      <c r="F242" s="385" t="str">
        <f>IF(Analiza!I$79="","",Analiza!I$79)</f>
        <v>Faza oper.</v>
      </c>
      <c r="G242" s="385" t="str">
        <f>IF(Analiza!J$79="","",Analiza!J$79)</f>
        <v>Faza oper.</v>
      </c>
      <c r="H242" s="385" t="str">
        <f>IF(Analiza!K$79="","",Analiza!K$79)</f>
        <v>Faza oper.</v>
      </c>
      <c r="I242" s="385" t="str">
        <f>IF(Analiza!L$79="","",Analiza!L$79)</f>
        <v>Faza oper.</v>
      </c>
      <c r="J242" s="385" t="str">
        <f>IF(Analiza!M$79="","",Analiza!M$79)</f>
        <v>Faza oper.</v>
      </c>
      <c r="K242" s="385" t="str">
        <f>IF(Analiza!N$79="","",Analiza!N$79)</f>
        <v>Faza oper.</v>
      </c>
      <c r="L242" s="385" t="str">
        <f>IF(Analiza!O$79="","",Analiza!O$79)</f>
        <v>Faza oper.</v>
      </c>
      <c r="M242" s="385" t="str">
        <f>IF(Analiza!P$79="","",Analiza!P$79)</f>
        <v>Faza oper.</v>
      </c>
      <c r="N242" s="385" t="str">
        <f>IF(Analiza!Q$79="","",Analiza!Q$79)</f>
        <v>Faza oper.</v>
      </c>
      <c r="O242" s="385" t="str">
        <f>IF(Analiza!R$79="","",Analiza!R$79)</f>
        <v>Faza oper.</v>
      </c>
      <c r="P242" s="385" t="str">
        <f>IF(Analiza!S$79="","",Analiza!S$79)</f>
        <v>Faza oper.</v>
      </c>
      <c r="Q242" s="385" t="str">
        <f>IF(Analiza!T$79="","",Analiza!T$79)</f>
        <v>Faza oper.</v>
      </c>
      <c r="R242" s="385" t="str">
        <f>IF(Analiza!U$79="","",Analiza!U$79)</f>
        <v>Faza oper.</v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33" s="8" customFormat="1" ht="12" thickBot="1">
      <c r="A243" s="671"/>
      <c r="B243" s="673"/>
      <c r="C243" s="675"/>
      <c r="D243" s="494">
        <f>IF(Analiza!G$80="","",Analiza!G$80)</f>
        <v>2016</v>
      </c>
      <c r="E243" s="494">
        <f>IF(Analiza!H$80="","",Analiza!H$80)</f>
        <v>2017</v>
      </c>
      <c r="F243" s="494">
        <f>IF(Analiza!I$80="","",Analiza!I$80)</f>
        <v>2018</v>
      </c>
      <c r="G243" s="494">
        <f>IF(Analiza!J$80="","",Analiza!J$80)</f>
        <v>2019</v>
      </c>
      <c r="H243" s="494">
        <f>IF(Analiza!K$80="","",Analiza!K$80)</f>
        <v>2020</v>
      </c>
      <c r="I243" s="494">
        <f>IF(Analiza!L$80="","",Analiza!L$80)</f>
        <v>2021</v>
      </c>
      <c r="J243" s="494">
        <f>IF(Analiza!M$80="","",Analiza!M$80)</f>
        <v>2022</v>
      </c>
      <c r="K243" s="494">
        <f>IF(Analiza!N$80="","",Analiza!N$80)</f>
        <v>2023</v>
      </c>
      <c r="L243" s="494">
        <f>IF(Analiza!O$80="","",Analiza!O$80)</f>
        <v>2024</v>
      </c>
      <c r="M243" s="494">
        <f>IF(Analiza!P$80="","",Analiza!P$80)</f>
        <v>2025</v>
      </c>
      <c r="N243" s="494">
        <f>IF(Analiza!Q$80="","",Analiza!Q$80)</f>
        <v>2026</v>
      </c>
      <c r="O243" s="494">
        <f>IF(Analiza!R$80="","",Analiza!R$80)</f>
        <v>2027</v>
      </c>
      <c r="P243" s="494">
        <f>IF(Analiza!S$80="","",Analiza!S$80)</f>
        <v>2028</v>
      </c>
      <c r="Q243" s="494">
        <f>IF(Analiza!T$80="","",Analiza!T$80)</f>
        <v>2029</v>
      </c>
      <c r="R243" s="494">
        <f>IF(Analiza!U$80="","",Analiza!U$80)</f>
        <v>2030</v>
      </c>
      <c r="S243" s="494" t="str">
        <f>IF(Analiza!V$80="","",Analiza!V$80)</f>
        <v/>
      </c>
      <c r="T243" s="494" t="str">
        <f>IF(Analiza!W$80="","",Analiza!W$80)</f>
        <v/>
      </c>
      <c r="U243" s="494" t="str">
        <f>IF(Analiza!X$80="","",Analiza!X$80)</f>
        <v/>
      </c>
      <c r="V243" s="494" t="str">
        <f>IF(Analiza!Y$80="","",Analiza!Y$80)</f>
        <v/>
      </c>
      <c r="W243" s="494" t="str">
        <f>IF(Analiza!Z$80="","",Analiza!Z$80)</f>
        <v/>
      </c>
      <c r="X243" s="494" t="str">
        <f>IF(Analiza!AA$80="","",Analiza!AA$80)</f>
        <v/>
      </c>
      <c r="Y243" s="494" t="str">
        <f>IF(Analiza!AB$80="","",Analiza!AB$80)</f>
        <v/>
      </c>
      <c r="Z243" s="494" t="str">
        <f>IF(Analiza!AC$80="","",Analiza!AC$80)</f>
        <v/>
      </c>
      <c r="AA243" s="494" t="str">
        <f>IF(Analiza!AD$80="","",Analiza!AD$80)</f>
        <v/>
      </c>
      <c r="AB243" s="494" t="str">
        <f>IF(Analiza!AE$80="","",Analiza!AE$80)</f>
        <v/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33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33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33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33" s="18" customFormat="1" ht="12.75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33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33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33" s="18" customFormat="1" ht="12.75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33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8" s="374" customFormat="1" ht="24" customHeight="1">
      <c r="A252" s="373" t="s">
        <v>342</v>
      </c>
      <c r="B252" s="374" t="s">
        <v>341</v>
      </c>
      <c r="H252" s="400"/>
    </row>
    <row r="253" spans="1:33" s="8" customFormat="1" ht="12.75">
      <c r="A253" s="670" t="s">
        <v>10</v>
      </c>
      <c r="B253" s="672" t="s">
        <v>2</v>
      </c>
      <c r="C253" s="674" t="s">
        <v>0</v>
      </c>
      <c r="D253" s="385" t="str">
        <f>IF(Analiza!G$79="","",Analiza!G$79)</f>
        <v>Faza oper.</v>
      </c>
      <c r="E253" s="385" t="str">
        <f>IF(Analiza!H$79="","",Analiza!H$79)</f>
        <v>Faza oper.</v>
      </c>
      <c r="F253" s="385" t="str">
        <f>IF(Analiza!I$79="","",Analiza!I$79)</f>
        <v>Faza oper.</v>
      </c>
      <c r="G253" s="385" t="str">
        <f>IF(Analiza!J$79="","",Analiza!J$79)</f>
        <v>Faza oper.</v>
      </c>
      <c r="H253" s="385" t="str">
        <f>IF(Analiza!K$79="","",Analiza!K$79)</f>
        <v>Faza oper.</v>
      </c>
      <c r="I253" s="385" t="str">
        <f>IF(Analiza!L$79="","",Analiza!L$79)</f>
        <v>Faza oper.</v>
      </c>
      <c r="J253" s="385" t="str">
        <f>IF(Analiza!M$79="","",Analiza!M$79)</f>
        <v>Faza oper.</v>
      </c>
      <c r="K253" s="385" t="str">
        <f>IF(Analiza!N$79="","",Analiza!N$79)</f>
        <v>Faza oper.</v>
      </c>
      <c r="L253" s="385" t="str">
        <f>IF(Analiza!O$79="","",Analiza!O$79)</f>
        <v>Faza oper.</v>
      </c>
      <c r="M253" s="385" t="str">
        <f>IF(Analiza!P$79="","",Analiza!P$79)</f>
        <v>Faza oper.</v>
      </c>
      <c r="N253" s="385" t="str">
        <f>IF(Analiza!Q$79="","",Analiza!Q$79)</f>
        <v>Faza oper.</v>
      </c>
      <c r="O253" s="385" t="str">
        <f>IF(Analiza!R$79="","",Analiza!R$79)</f>
        <v>Faza oper.</v>
      </c>
      <c r="P253" s="385" t="str">
        <f>IF(Analiza!S$79="","",Analiza!S$79)</f>
        <v>Faza oper.</v>
      </c>
      <c r="Q253" s="385" t="str">
        <f>IF(Analiza!T$79="","",Analiza!T$79)</f>
        <v>Faza oper.</v>
      </c>
      <c r="R253" s="385" t="str">
        <f>IF(Analiza!U$79="","",Analiza!U$79)</f>
        <v>Faza oper.</v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33" s="8" customFormat="1" ht="12.75">
      <c r="A254" s="671"/>
      <c r="B254" s="673"/>
      <c r="C254" s="675"/>
      <c r="D254" s="494">
        <f>IF(Analiza!G$80="","",Analiza!G$80)</f>
        <v>2016</v>
      </c>
      <c r="E254" s="494">
        <f>IF(Analiza!H$80="","",Analiza!H$80)</f>
        <v>2017</v>
      </c>
      <c r="F254" s="494">
        <f>IF(Analiza!I$80="","",Analiza!I$80)</f>
        <v>2018</v>
      </c>
      <c r="G254" s="494">
        <f>IF(Analiza!J$80="","",Analiza!J$80)</f>
        <v>2019</v>
      </c>
      <c r="H254" s="494">
        <f>IF(Analiza!K$80="","",Analiza!K$80)</f>
        <v>2020</v>
      </c>
      <c r="I254" s="494">
        <f>IF(Analiza!L$80="","",Analiza!L$80)</f>
        <v>2021</v>
      </c>
      <c r="J254" s="494">
        <f>IF(Analiza!M$80="","",Analiza!M$80)</f>
        <v>2022</v>
      </c>
      <c r="K254" s="494">
        <f>IF(Analiza!N$80="","",Analiza!N$80)</f>
        <v>2023</v>
      </c>
      <c r="L254" s="494">
        <f>IF(Analiza!O$80="","",Analiza!O$80)</f>
        <v>2024</v>
      </c>
      <c r="M254" s="494">
        <f>IF(Analiza!P$80="","",Analiza!P$80)</f>
        <v>2025</v>
      </c>
      <c r="N254" s="494">
        <f>IF(Analiza!Q$80="","",Analiza!Q$80)</f>
        <v>2026</v>
      </c>
      <c r="O254" s="494">
        <f>IF(Analiza!R$80="","",Analiza!R$80)</f>
        <v>2027</v>
      </c>
      <c r="P254" s="494">
        <f>IF(Analiza!S$80="","",Analiza!S$80)</f>
        <v>2028</v>
      </c>
      <c r="Q254" s="494">
        <f>IF(Analiza!T$80="","",Analiza!T$80)</f>
        <v>2029</v>
      </c>
      <c r="R254" s="494">
        <f>IF(Analiza!U$80="","",Analiza!U$80)</f>
        <v>2030</v>
      </c>
      <c r="S254" s="494" t="str">
        <f>IF(Analiza!V$80="","",Analiza!V$80)</f>
        <v/>
      </c>
      <c r="T254" s="494" t="str">
        <f>IF(Analiza!W$80="","",Analiza!W$80)</f>
        <v/>
      </c>
      <c r="U254" s="494" t="str">
        <f>IF(Analiza!X$80="","",Analiza!X$80)</f>
        <v/>
      </c>
      <c r="V254" s="494" t="str">
        <f>IF(Analiza!Y$80="","",Analiza!Y$80)</f>
        <v/>
      </c>
      <c r="W254" s="494" t="str">
        <f>IF(Analiza!Z$80="","",Analiza!Z$80)</f>
        <v/>
      </c>
      <c r="X254" s="494" t="str">
        <f>IF(Analiza!AA$80="","",Analiza!AA$80)</f>
        <v/>
      </c>
      <c r="Y254" s="494" t="str">
        <f>IF(Analiza!AB$80="","",Analiza!AB$80)</f>
        <v/>
      </c>
      <c r="Z254" s="494" t="str">
        <f>IF(Analiza!AC$80="","",Analiza!AC$80)</f>
        <v/>
      </c>
      <c r="AA254" s="494" t="str">
        <f>IF(Analiza!AD$80="","",Analiza!AD$80)</f>
        <v/>
      </c>
      <c r="AB254" s="494" t="str">
        <f>IF(Analiza!AE$80="","",Analiza!AE$80)</f>
        <v/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33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 ht="12.75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 ht="12.75">
      <c r="A257" s="621" t="s">
        <v>154</v>
      </c>
      <c r="B257" s="623"/>
      <c r="C257" s="629" t="str">
        <f aca="true" t="shared" si="20" ref="C257:C265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 ht="12.75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 ht="12.75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 ht="12.75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 ht="12.75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 ht="12.75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33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36" s="70" customFormat="1" ht="12.75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36" s="70" customFormat="1" ht="12.75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I268" s="339"/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36" s="70" customFormat="1" ht="12.75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339"/>
      <c r="I269" s="339"/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36" s="70" customFormat="1" ht="12.75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36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350"/>
      <c r="G271" s="339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A242:A243"/>
    <mergeCell ref="B242:B243"/>
    <mergeCell ref="C242:C243"/>
    <mergeCell ref="A253:A254"/>
    <mergeCell ref="B253:B254"/>
    <mergeCell ref="C253:C254"/>
    <mergeCell ref="A231:A232"/>
    <mergeCell ref="B231:B232"/>
    <mergeCell ref="C231:C232"/>
    <mergeCell ref="A237:A238"/>
    <mergeCell ref="B237:B238"/>
    <mergeCell ref="C237:C238"/>
    <mergeCell ref="D199:D200"/>
    <mergeCell ref="A213:A214"/>
    <mergeCell ref="B213:B214"/>
    <mergeCell ref="C213:C214"/>
    <mergeCell ref="D213:D214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</mergeCells>
  <conditionalFormatting sqref="E9 E15 D93">
    <cfRule type="cellIs" priority="26" dxfId="9" operator="notEqual" stopIfTrue="1">
      <formula>""</formula>
    </cfRule>
  </conditionalFormatting>
  <conditionalFormatting sqref="F9">
    <cfRule type="cellIs" priority="25" dxfId="9" operator="notEqual" stopIfTrue="1">
      <formula>$E$9</formula>
    </cfRule>
  </conditionalFormatting>
  <conditionalFormatting sqref="D7">
    <cfRule type="expression" priority="24" dxfId="33" stopIfTrue="1">
      <formula>$D$6="Nie"</formula>
    </cfRule>
  </conditionalFormatting>
  <conditionalFormatting sqref="F15:H15">
    <cfRule type="cellIs" priority="22" dxfId="9" operator="notEqual" stopIfTrue="1">
      <formula>$E$15</formula>
    </cfRule>
  </conditionalFormatting>
  <conditionalFormatting sqref="D11">
    <cfRule type="expression" priority="21" dxfId="33" stopIfTrue="1">
      <formula>$D$10="Nie"</formula>
    </cfRule>
  </conditionalFormatting>
  <conditionalFormatting sqref="F70:F89 F48:F67">
    <cfRule type="cellIs" priority="20" dxfId="16" operator="notEqual" stopIfTrue="1">
      <formula>""</formula>
    </cfRule>
  </conditionalFormatting>
  <conditionalFormatting sqref="G98:AJ117 G93 AH119:AJ144 G119:AG139 G142:AG144">
    <cfRule type="cellIs" priority="19" dxfId="15" operator="equal" stopIfTrue="1">
      <formula>"Nie dotyczy"</formula>
    </cfRule>
  </conditionalFormatting>
  <conditionalFormatting sqref="C93">
    <cfRule type="cellIs" priority="17" dxfId="9" operator="greaterThan" stopIfTrue="1">
      <formula>$F$124</formula>
    </cfRule>
  </conditionalFormatting>
  <conditionalFormatting sqref="E93">
    <cfRule type="cellIs" priority="16" dxfId="9" operator="notEqual" stopIfTrue="1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priority="15" dxfId="17" operator="equal" stopIfTrue="1">
      <formula>"Okres realiz."</formula>
    </cfRule>
  </conditionalFormatting>
  <conditionalFormatting sqref="C143">
    <cfRule type="cellIs" priority="59" dxfId="9" operator="notEqual" stopIfTrue="1">
      <formula>$C$142</formula>
    </cfRule>
  </conditionalFormatting>
  <conditionalFormatting sqref="D256:AG256">
    <cfRule type="expression" priority="10" dxfId="0" stopIfTrue="1">
      <formula>$C256=""</formula>
    </cfRule>
  </conditionalFormatting>
  <conditionalFormatting sqref="D257:AG257">
    <cfRule type="expression" priority="9" dxfId="0" stopIfTrue="1">
      <formula>$C257=""</formula>
    </cfRule>
  </conditionalFormatting>
  <conditionalFormatting sqref="D258:AG258">
    <cfRule type="expression" priority="8" dxfId="0" stopIfTrue="1">
      <formula>$C258=""</formula>
    </cfRule>
  </conditionalFormatting>
  <conditionalFormatting sqref="D259:AG259">
    <cfRule type="expression" priority="7" dxfId="0" stopIfTrue="1">
      <formula>$C259=""</formula>
    </cfRule>
  </conditionalFormatting>
  <conditionalFormatting sqref="D260:AG260">
    <cfRule type="expression" priority="6" dxfId="0" stopIfTrue="1">
      <formula>$C260=""</formula>
    </cfRule>
  </conditionalFormatting>
  <conditionalFormatting sqref="D261:AG261">
    <cfRule type="expression" priority="5" dxfId="0" stopIfTrue="1">
      <formula>$C261=""</formula>
    </cfRule>
  </conditionalFormatting>
  <conditionalFormatting sqref="D262:AG262">
    <cfRule type="expression" priority="4" dxfId="0" stopIfTrue="1">
      <formula>$C262=""</formula>
    </cfRule>
  </conditionalFormatting>
  <conditionalFormatting sqref="D264:AG264">
    <cfRule type="expression" priority="3" dxfId="0" stopIfTrue="1">
      <formula>$C264=""</formula>
    </cfRule>
  </conditionalFormatting>
  <conditionalFormatting sqref="D265:AG265">
    <cfRule type="expression" priority="2" dxfId="0" stopIfTrue="1">
      <formula>$C265=""</formula>
    </cfRule>
  </conditionalFormatting>
  <dataValidations count="51">
    <dataValidation type="decimal" operator="greaterThanOrEqual" allowBlank="1" showInputMessage="1" showErrorMessage="1" prompt="Proszę wpisać tylko wartości dodatnie - tylko dla efektów, które dotyczą danego działania (wyświetliły się w wyszczególnieniu). Można pozostawić niektóre lub wszystkie wiersze niewypełnione, jeżeli dane efekty nie wystąpią w projekcie." errorTitle="Tylko wartości dodatnie!" error="Negatywne efekty zewnętrzne należy wyrazić za pomocą wartości liczbowych dodatnich" sqref="D264:AG265">
      <formula1>0</formula1>
    </dataValidation>
    <dataValidation type="decimal" operator="greaterThanOrEqual" allowBlank="1" showInputMessage="1" showErrorMessage="1" prompt="Proszę wpisać tylko wartości dodatnie - tylko dla efektów, które dotyczą danego działania (wyświetliły się w wyszczególnieniu). Można pozostawić niektóre lub wszystkie wiersze niewypełnione, jeżeli dane efekty nie wystąpią w projekcie." errorTitle="Tylko wartości dodatnie!" error="Pozytywne efekty zewnętrzne należy wyrazić za pomocą dodatnich wartości liczbowych w ujęciu rocznym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D161:G168 H161:AG163 H166:AG168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prompt="Proszę określić tylko w przypadku częściowej kwalifikowalności VAT. Współczynnik wylicza się na bazie współczynnika sprzedaży zwolnionej z VAT odniesionej do obrotu ogółem (opodatkowanego różnymi stawkami VAT, w tym stawką 0% i zwolnioną)" errorTitle="Zła wartość!" error="Można wybrać wartość tylko z przedziału 0-100%" sqref="D15">
      <formula1>0</formula1>
      <formula2>1</formula2>
    </dataValidation>
    <dataValidation type="decimal" allowBlank="1" showInputMessage="1" showErrorMessage="1" prompt="Proszę określić w % tylko w przypadku, gdy projekt jest objęty pomocą publiczną" errorTitle="Zła wartość!" error="Można wpisać wartości tylko z przedziału 0-100%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prompt="Proszę określić w %" errorTitle="Zła wartość!" error="Proszę wpisać wartość liczbową maksymalnie 85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prompt="Proszę wypełnić tylko dla analizy wrażliwości - wartości dodatnie od 0 do 100%. Proszę wpisać odpowiednie wartości, przepisać wyniki do tabeli w studium wykonalności i na koniec z powrotem zostawić puste pola." errorTitle="Zła wartość!" error="Można podać tylko wartości z przedziału 0-100%" sqref="C268:C271">
      <formula1>-10</formula1>
      <formula2>10</formula2>
    </dataValidation>
    <dataValidation type="list" operator="greaterThanOrEqual" allowBlank="1" showInputMessage="1" showErrorMessage="1" prompt="Proszę zmienić wariant, przepisać wyniki do tabeli w studium wykonalności i na koniec z powrotem zostawić wariant &quot;Podstawowy&quot;." errorTitle="Zły wybór!" error="Można podać tylko wartość z listy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77"/>
  <sheetViews>
    <sheetView tabSelected="1" view="pageBreakPreview" zoomScale="90" zoomScaleSheetLayoutView="90" workbookViewId="0" topLeftCell="A1">
      <pane xSplit="3" topLeftCell="D1" activePane="topRight" state="frozen"/>
      <selection pane="topLeft" activeCell="D372" sqref="D372"/>
      <selection pane="topRight" activeCell="AW12" sqref="AW12"/>
    </sheetView>
  </sheetViews>
  <sheetFormatPr defaultColWidth="0" defaultRowHeight="12.75"/>
  <cols>
    <col min="1" max="1" width="4.375" style="44" customWidth="1"/>
    <col min="2" max="2" width="54.75390625" style="5" customWidth="1"/>
    <col min="3" max="3" width="13.375" style="20" customWidth="1"/>
    <col min="4" max="4" width="12.375" style="6" customWidth="1"/>
    <col min="5" max="6" width="13.375" style="6" customWidth="1"/>
    <col min="7" max="35" width="11.125" style="6" customWidth="1"/>
    <col min="36" max="36" width="11.125" style="7" customWidth="1"/>
    <col min="37" max="38" width="11.125" style="5" customWidth="1"/>
    <col min="39" max="39" width="11.25390625" style="5" customWidth="1"/>
    <col min="40" max="40" width="11.25390625" style="9" customWidth="1"/>
    <col min="41" max="66" width="11.25390625" style="5" customWidth="1"/>
    <col min="67" max="16384" width="9.125" style="5" hidden="1" customWidth="1"/>
  </cols>
  <sheetData>
    <row r="1" spans="1:2" s="374" customFormat="1" ht="22.5" customHeight="1">
      <c r="A1" s="373" t="s">
        <v>126</v>
      </c>
      <c r="B1" s="374" t="s">
        <v>55</v>
      </c>
    </row>
    <row r="2" spans="1:40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39" s="152" customFormat="1" ht="12.75">
      <c r="A3" s="109">
        <v>1</v>
      </c>
      <c r="B3" s="82" t="s">
        <v>433</v>
      </c>
      <c r="C3" s="448" t="str">
        <f>IF(Dane!C3="","",Dane!C3)</f>
        <v>Działanie 1.1 Nowoczesna infrastruktura badawcza publicznych jednostek naukowych</v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36" s="70" customFormat="1" ht="33.75">
      <c r="A4" s="110">
        <v>2</v>
      </c>
      <c r="B4" s="86" t="s">
        <v>434</v>
      </c>
      <c r="C4" s="103" t="s">
        <v>9</v>
      </c>
      <c r="D4" s="639">
        <f>IF(Dane!D4="","",Dane!D4)</f>
        <v>2016</v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70" customFormat="1" ht="12.75">
      <c r="A5" s="123">
        <v>3</v>
      </c>
      <c r="B5" s="95" t="s">
        <v>415</v>
      </c>
      <c r="C5" s="96" t="s">
        <v>9</v>
      </c>
      <c r="D5" s="449">
        <f>IF($C$3="","Brak okresu",VLOOKUP($C$3,$B$544:$K$572,2))</f>
        <v>15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0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36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0" s="70" customFormat="1" ht="12.75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36" s="70" customFormat="1" ht="33.75">
      <c r="A10" s="123">
        <v>4</v>
      </c>
      <c r="B10" s="377" t="s">
        <v>400</v>
      </c>
      <c r="C10" s="96" t="s">
        <v>260</v>
      </c>
      <c r="D10" s="378">
        <v>4.138599999999999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0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36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70" customFormat="1" ht="12.75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36" s="70" customFormat="1" ht="12.75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12.75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0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36" s="70" customFormat="1" ht="12.75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0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36" s="70" customFormat="1" ht="12.75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36" s="70" customFormat="1" ht="12.75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0" s="70" customFormat="1" ht="12.75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0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36" s="70" customFormat="1" ht="12.75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.75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70" customFormat="1" ht="12.75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36" s="70" customFormat="1" ht="12.75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aca="true" t="shared" si="0" ref="E27:E28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36" s="70" customFormat="1" ht="12.75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 ht="12.75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 ht="12.75">
      <c r="A30" s="169" t="s">
        <v>191</v>
      </c>
      <c r="B30" s="82" t="s">
        <v>182</v>
      </c>
      <c r="C30" s="101" t="s">
        <v>58</v>
      </c>
      <c r="D30" s="102">
        <v>778.1677199999999</v>
      </c>
      <c r="E30" s="102">
        <v>790.22931966</v>
      </c>
      <c r="F30" s="102">
        <v>800.1071861557499</v>
      </c>
      <c r="G30" s="102">
        <v>810.9086331688526</v>
      </c>
      <c r="H30" s="102">
        <v>821.4504454000476</v>
      </c>
      <c r="I30" s="102">
        <v>832.9507516356482</v>
      </c>
      <c r="J30" s="102">
        <v>848.7768159167255</v>
      </c>
      <c r="K30" s="102">
        <v>864.4791870111849</v>
      </c>
      <c r="L30" s="102">
        <v>879.1753331903749</v>
      </c>
      <c r="M30" s="102">
        <v>893.2421385214209</v>
      </c>
      <c r="N30" s="102">
        <v>907.087391668503</v>
      </c>
      <c r="O30" s="102">
        <v>920.6937025435304</v>
      </c>
      <c r="P30" s="102">
        <v>934.0437612304116</v>
      </c>
      <c r="Q30" s="102">
        <v>947.5873957682526</v>
      </c>
      <c r="R30" s="102">
        <v>961.3274130068922</v>
      </c>
      <c r="S30" s="102">
        <v>974.7859967889888</v>
      </c>
      <c r="T30" s="102">
        <v>988.4330007440346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1055.934975201303</v>
      </c>
      <c r="Z30" s="102">
        <v>1069.1341623913193</v>
      </c>
      <c r="AA30" s="102">
        <v>1081.963772340015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1330.540008794571</v>
      </c>
    </row>
    <row r="31" spans="1:45" s="70" customFormat="1" ht="12.75">
      <c r="A31" s="170" t="s">
        <v>192</v>
      </c>
      <c r="B31" s="86" t="s">
        <v>183</v>
      </c>
      <c r="C31" s="103" t="s">
        <v>58</v>
      </c>
      <c r="D31" s="104">
        <v>878.2913699999999</v>
      </c>
      <c r="E31" s="104">
        <v>891.9048862349999</v>
      </c>
      <c r="F31" s="104">
        <v>903.0536973129374</v>
      </c>
      <c r="G31" s="104">
        <v>915.2449222266621</v>
      </c>
      <c r="H31" s="104">
        <v>927.1431062156086</v>
      </c>
      <c r="I31" s="104">
        <v>940.1231097026271</v>
      </c>
      <c r="J31" s="104">
        <v>957.9854487869769</v>
      </c>
      <c r="K31" s="104">
        <v>975.7081795895359</v>
      </c>
      <c r="L31" s="104">
        <v>992.295218642558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1370.459624893563</v>
      </c>
      <c r="AL31" s="104">
        <v>1386.219910579839</v>
      </c>
      <c r="AM31" s="104">
        <v>1402.1614395515073</v>
      </c>
      <c r="AN31" s="104">
        <v>1418.2862961063497</v>
      </c>
      <c r="AO31" s="104">
        <v>1434.596588511573</v>
      </c>
      <c r="AP31" s="104">
        <v>1451.094449279456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 ht="12.75">
      <c r="A32" s="170" t="s">
        <v>190</v>
      </c>
      <c r="B32" s="86" t="s">
        <v>184</v>
      </c>
      <c r="C32" s="103" t="s">
        <v>58</v>
      </c>
      <c r="D32" s="104">
        <v>961.2582299999999</v>
      </c>
      <c r="E32" s="104">
        <v>976.157732565</v>
      </c>
      <c r="F32" s="104">
        <v>988.3597042220624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1643.594948654582</v>
      </c>
    </row>
    <row r="33" spans="1:45" s="70" customFormat="1" ht="12.75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1529.857196200997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1715.180240313843</v>
      </c>
      <c r="AS33" s="104">
        <v>1734.9048130774522</v>
      </c>
    </row>
    <row r="34" spans="1:45" s="70" customFormat="1" ht="12.75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5" s="69" customFormat="1" ht="12.75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aca="true" t="shared" si="1" ref="E35:AS35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aca="true" t="shared" si="2" ref="F36:AS36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36" s="70" customFormat="1" ht="12.75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36" s="70" customFormat="1" ht="12.75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36" s="70" customFormat="1" ht="12.75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5" s="70" customFormat="1" ht="12.75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5" s="70" customFormat="1" ht="12.75">
      <c r="A41" s="109" t="s">
        <v>11</v>
      </c>
      <c r="B41" s="10" t="s">
        <v>409</v>
      </c>
      <c r="C41" s="129" t="s">
        <v>4</v>
      </c>
      <c r="D41" s="167">
        <v>0.039</v>
      </c>
      <c r="E41" s="167">
        <v>0.031</v>
      </c>
      <c r="F41" s="167">
        <v>0.025</v>
      </c>
      <c r="G41" s="167">
        <v>0.027</v>
      </c>
      <c r="H41" s="167">
        <v>0.026</v>
      </c>
      <c r="I41" s="167">
        <v>0.028</v>
      </c>
      <c r="J41" s="167">
        <v>0.019</v>
      </c>
      <c r="K41" s="167">
        <v>0.0185</v>
      </c>
      <c r="L41" s="167">
        <v>0.017</v>
      </c>
      <c r="M41" s="167">
        <v>0.016</v>
      </c>
      <c r="N41" s="167">
        <v>0.0155</v>
      </c>
      <c r="O41" s="167">
        <v>0.015</v>
      </c>
      <c r="P41" s="167">
        <v>0.0145</v>
      </c>
      <c r="Q41" s="167">
        <v>0.0145</v>
      </c>
      <c r="R41" s="167">
        <v>0.0145</v>
      </c>
      <c r="S41" s="167">
        <v>0.014</v>
      </c>
      <c r="T41" s="167">
        <v>0.014</v>
      </c>
      <c r="U41" s="167">
        <v>0.014</v>
      </c>
      <c r="V41" s="167">
        <v>0.0135</v>
      </c>
      <c r="W41" s="167">
        <v>0.0135</v>
      </c>
      <c r="X41" s="167">
        <v>0.013</v>
      </c>
      <c r="Y41" s="167">
        <v>0.0125</v>
      </c>
      <c r="Z41" s="167">
        <v>0.0125</v>
      </c>
      <c r="AA41" s="167">
        <v>0.012</v>
      </c>
      <c r="AB41" s="167">
        <v>0.012</v>
      </c>
      <c r="AC41" s="167">
        <v>0.012</v>
      </c>
      <c r="AD41" s="167">
        <v>0.0115</v>
      </c>
      <c r="AE41" s="167">
        <v>0.0115</v>
      </c>
      <c r="AF41" s="167">
        <v>0.0115</v>
      </c>
      <c r="AG41" s="167">
        <v>0.0115</v>
      </c>
      <c r="AH41" s="167">
        <v>0.0115</v>
      </c>
      <c r="AI41" s="167">
        <v>0.0115</v>
      </c>
      <c r="AJ41" s="167">
        <v>0.0115</v>
      </c>
      <c r="AK41" s="167">
        <v>0.0115</v>
      </c>
      <c r="AL41" s="167">
        <v>0.0115</v>
      </c>
      <c r="AM41" s="167">
        <v>0.0115</v>
      </c>
      <c r="AN41" s="167">
        <v>0.0115</v>
      </c>
      <c r="AO41" s="167">
        <v>0.0115</v>
      </c>
      <c r="AP41" s="167">
        <v>0.0115</v>
      </c>
      <c r="AQ41" s="167">
        <v>0.0115</v>
      </c>
      <c r="AR41" s="167">
        <v>0.0115</v>
      </c>
      <c r="AS41" s="167">
        <v>0.0115</v>
      </c>
    </row>
    <row r="42" spans="1:45" s="70" customFormat="1" ht="12.75">
      <c r="A42" s="110" t="s">
        <v>12</v>
      </c>
      <c r="B42" s="24" t="s">
        <v>410</v>
      </c>
      <c r="C42" s="168" t="s">
        <v>4</v>
      </c>
      <c r="D42" s="161">
        <v>0.039</v>
      </c>
      <c r="E42" s="161">
        <v>0.022</v>
      </c>
      <c r="F42" s="161">
        <v>0.01</v>
      </c>
      <c r="G42" s="161">
        <v>0.011</v>
      </c>
      <c r="H42" s="161">
        <v>0.009</v>
      </c>
      <c r="I42" s="161">
        <v>0.008</v>
      </c>
      <c r="J42" s="161">
        <v>0.0105</v>
      </c>
      <c r="K42" s="161">
        <v>0.0105</v>
      </c>
      <c r="L42" s="161">
        <v>0.0105</v>
      </c>
      <c r="M42" s="161">
        <v>0.01</v>
      </c>
      <c r="N42" s="161">
        <v>0.01</v>
      </c>
      <c r="O42" s="161">
        <v>0.0095</v>
      </c>
      <c r="P42" s="161">
        <v>0.009</v>
      </c>
      <c r="Q42" s="161">
        <v>0.009</v>
      </c>
      <c r="R42" s="161">
        <v>0.0085</v>
      </c>
      <c r="S42" s="161">
        <v>0.0085</v>
      </c>
      <c r="T42" s="161">
        <v>0.0085</v>
      </c>
      <c r="U42" s="161">
        <v>0.008</v>
      </c>
      <c r="V42" s="161">
        <v>0.008</v>
      </c>
      <c r="W42" s="161">
        <v>0.008</v>
      </c>
      <c r="X42" s="161">
        <v>0.0075</v>
      </c>
      <c r="Y42" s="161">
        <v>0.007</v>
      </c>
      <c r="Z42" s="161">
        <v>0.007</v>
      </c>
      <c r="AA42" s="161">
        <v>0.0065</v>
      </c>
      <c r="AB42" s="161">
        <v>0.006</v>
      </c>
      <c r="AC42" s="161">
        <v>0.006</v>
      </c>
      <c r="AD42" s="161">
        <v>0.006</v>
      </c>
      <c r="AE42" s="161">
        <v>0.006</v>
      </c>
      <c r="AF42" s="161">
        <v>0.006</v>
      </c>
      <c r="AG42" s="161">
        <v>0.006</v>
      </c>
      <c r="AH42" s="161">
        <v>0.006</v>
      </c>
      <c r="AI42" s="161">
        <v>0.006</v>
      </c>
      <c r="AJ42" s="161">
        <v>0.006</v>
      </c>
      <c r="AK42" s="161">
        <v>0.006</v>
      </c>
      <c r="AL42" s="161">
        <v>0.006</v>
      </c>
      <c r="AM42" s="161">
        <v>0.006</v>
      </c>
      <c r="AN42" s="161">
        <v>0.006</v>
      </c>
      <c r="AO42" s="161">
        <v>0.006</v>
      </c>
      <c r="AP42" s="161">
        <v>0.006</v>
      </c>
      <c r="AQ42" s="161">
        <v>0.006</v>
      </c>
      <c r="AR42" s="161">
        <v>0.006</v>
      </c>
      <c r="AS42" s="161">
        <v>0.006</v>
      </c>
    </row>
    <row r="43" spans="1:45" s="69" customFormat="1" ht="12.75">
      <c r="A43" s="116" t="s">
        <v>13</v>
      </c>
      <c r="B43" s="344" t="s">
        <v>413</v>
      </c>
      <c r="C43" s="345" t="s">
        <v>4</v>
      </c>
      <c r="D43" s="346">
        <f aca="true" t="shared" si="3" ref="D43:AS43">IF($C$536="Pesymistyczny",D$42,D$41)</f>
        <v>0.039</v>
      </c>
      <c r="E43" s="346">
        <f t="shared" si="3"/>
        <v>0.031</v>
      </c>
      <c r="F43" s="346">
        <f t="shared" si="3"/>
        <v>0.025</v>
      </c>
      <c r="G43" s="346">
        <f t="shared" si="3"/>
        <v>0.027</v>
      </c>
      <c r="H43" s="346">
        <f t="shared" si="3"/>
        <v>0.026</v>
      </c>
      <c r="I43" s="346">
        <f t="shared" si="3"/>
        <v>0.028</v>
      </c>
      <c r="J43" s="346">
        <f t="shared" si="3"/>
        <v>0.019</v>
      </c>
      <c r="K43" s="346">
        <f t="shared" si="3"/>
        <v>0.0185</v>
      </c>
      <c r="L43" s="346">
        <f t="shared" si="3"/>
        <v>0.017</v>
      </c>
      <c r="M43" s="346">
        <f t="shared" si="3"/>
        <v>0.016</v>
      </c>
      <c r="N43" s="346">
        <f t="shared" si="3"/>
        <v>0.0155</v>
      </c>
      <c r="O43" s="346">
        <f t="shared" si="3"/>
        <v>0.015</v>
      </c>
      <c r="P43" s="346">
        <f t="shared" si="3"/>
        <v>0.0145</v>
      </c>
      <c r="Q43" s="346">
        <f t="shared" si="3"/>
        <v>0.0145</v>
      </c>
      <c r="R43" s="346">
        <f t="shared" si="3"/>
        <v>0.0145</v>
      </c>
      <c r="S43" s="346">
        <f t="shared" si="3"/>
        <v>0.014</v>
      </c>
      <c r="T43" s="346">
        <f t="shared" si="3"/>
        <v>0.014</v>
      </c>
      <c r="U43" s="346">
        <f t="shared" si="3"/>
        <v>0.014</v>
      </c>
      <c r="V43" s="346">
        <f t="shared" si="3"/>
        <v>0.0135</v>
      </c>
      <c r="W43" s="346">
        <f t="shared" si="3"/>
        <v>0.0135</v>
      </c>
      <c r="X43" s="346">
        <f t="shared" si="3"/>
        <v>0.013</v>
      </c>
      <c r="Y43" s="346">
        <f t="shared" si="3"/>
        <v>0.0125</v>
      </c>
      <c r="Z43" s="346">
        <f t="shared" si="3"/>
        <v>0.0125</v>
      </c>
      <c r="AA43" s="346">
        <f t="shared" si="3"/>
        <v>0.012</v>
      </c>
      <c r="AB43" s="346">
        <f t="shared" si="3"/>
        <v>0.012</v>
      </c>
      <c r="AC43" s="346">
        <f t="shared" si="3"/>
        <v>0.012</v>
      </c>
      <c r="AD43" s="346">
        <f t="shared" si="3"/>
        <v>0.0115</v>
      </c>
      <c r="AE43" s="346">
        <f t="shared" si="3"/>
        <v>0.0115</v>
      </c>
      <c r="AF43" s="346">
        <f t="shared" si="3"/>
        <v>0.0115</v>
      </c>
      <c r="AG43" s="346">
        <f t="shared" si="3"/>
        <v>0.0115</v>
      </c>
      <c r="AH43" s="346">
        <f t="shared" si="3"/>
        <v>0.0115</v>
      </c>
      <c r="AI43" s="346">
        <f t="shared" si="3"/>
        <v>0.0115</v>
      </c>
      <c r="AJ43" s="346">
        <f t="shared" si="3"/>
        <v>0.0115</v>
      </c>
      <c r="AK43" s="346">
        <f t="shared" si="3"/>
        <v>0.0115</v>
      </c>
      <c r="AL43" s="346">
        <f t="shared" si="3"/>
        <v>0.0115</v>
      </c>
      <c r="AM43" s="346">
        <f t="shared" si="3"/>
        <v>0.0115</v>
      </c>
      <c r="AN43" s="346">
        <f t="shared" si="3"/>
        <v>0.0115</v>
      </c>
      <c r="AO43" s="346">
        <f t="shared" si="3"/>
        <v>0.0115</v>
      </c>
      <c r="AP43" s="346">
        <f t="shared" si="3"/>
        <v>0.0115</v>
      </c>
      <c r="AQ43" s="346">
        <f t="shared" si="3"/>
        <v>0.0115</v>
      </c>
      <c r="AR43" s="346">
        <f t="shared" si="3"/>
        <v>0.0115</v>
      </c>
      <c r="AS43" s="346">
        <f t="shared" si="3"/>
        <v>0.0115</v>
      </c>
    </row>
    <row r="44" spans="1:45" s="70" customFormat="1" ht="12.75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0.118</v>
      </c>
      <c r="F44" s="167">
        <v>0.11</v>
      </c>
      <c r="G44" s="167">
        <v>0.103</v>
      </c>
      <c r="H44" s="167">
        <v>0.095</v>
      </c>
      <c r="I44" s="167">
        <v>0.095</v>
      </c>
      <c r="J44" s="167">
        <f>I44</f>
        <v>0.095</v>
      </c>
      <c r="K44" s="167">
        <f aca="true" t="shared" si="4" ref="K44:K45">J44</f>
        <v>0.095</v>
      </c>
      <c r="L44" s="167">
        <f aca="true" t="shared" si="5" ref="L44:L45">K44</f>
        <v>0.095</v>
      </c>
      <c r="M44" s="167">
        <f aca="true" t="shared" si="6" ref="M44:M45">L44</f>
        <v>0.095</v>
      </c>
      <c r="N44" s="167">
        <f aca="true" t="shared" si="7" ref="N44:N45">M44</f>
        <v>0.095</v>
      </c>
      <c r="O44" s="167">
        <f aca="true" t="shared" si="8" ref="O44:O45">N44</f>
        <v>0.095</v>
      </c>
      <c r="P44" s="167">
        <f aca="true" t="shared" si="9" ref="P44:P45">O44</f>
        <v>0.095</v>
      </c>
      <c r="Q44" s="167">
        <f aca="true" t="shared" si="10" ref="Q44:Q45">P44</f>
        <v>0.095</v>
      </c>
      <c r="R44" s="167">
        <f aca="true" t="shared" si="11" ref="R44:R45">Q44</f>
        <v>0.095</v>
      </c>
      <c r="S44" s="167">
        <f aca="true" t="shared" si="12" ref="S44:S45">R44</f>
        <v>0.095</v>
      </c>
      <c r="T44" s="167">
        <f aca="true" t="shared" si="13" ref="T44:T45">S44</f>
        <v>0.095</v>
      </c>
      <c r="U44" s="167">
        <f aca="true" t="shared" si="14" ref="U44:U45">T44</f>
        <v>0.095</v>
      </c>
      <c r="V44" s="167">
        <f aca="true" t="shared" si="15" ref="V44:V45">U44</f>
        <v>0.095</v>
      </c>
      <c r="W44" s="167">
        <f aca="true" t="shared" si="16" ref="W44:W45">V44</f>
        <v>0.095</v>
      </c>
      <c r="X44" s="167">
        <f aca="true" t="shared" si="17" ref="X44:X45">W44</f>
        <v>0.095</v>
      </c>
      <c r="Y44" s="167">
        <f aca="true" t="shared" si="18" ref="Y44:Y45">X44</f>
        <v>0.095</v>
      </c>
      <c r="Z44" s="167">
        <f aca="true" t="shared" si="19" ref="Z44:Z45">Y44</f>
        <v>0.095</v>
      </c>
      <c r="AA44" s="167">
        <f aca="true" t="shared" si="20" ref="AA44:AA45">Z44</f>
        <v>0.095</v>
      </c>
      <c r="AB44" s="167">
        <f aca="true" t="shared" si="21" ref="AB44:AB45">AA44</f>
        <v>0.095</v>
      </c>
      <c r="AC44" s="167">
        <f aca="true" t="shared" si="22" ref="AC44:AC45">AB44</f>
        <v>0.095</v>
      </c>
      <c r="AD44" s="167">
        <f aca="true" t="shared" si="23" ref="AD44:AD45">AC44</f>
        <v>0.095</v>
      </c>
      <c r="AE44" s="167">
        <f aca="true" t="shared" si="24" ref="AE44:AE45">AD44</f>
        <v>0.095</v>
      </c>
      <c r="AF44" s="167">
        <f aca="true" t="shared" si="25" ref="AF44:AF45">AE44</f>
        <v>0.095</v>
      </c>
      <c r="AG44" s="167">
        <f aca="true" t="shared" si="26" ref="AG44:AG45">AF44</f>
        <v>0.095</v>
      </c>
      <c r="AH44" s="167">
        <f aca="true" t="shared" si="27" ref="AH44:AH45">AG44</f>
        <v>0.095</v>
      </c>
      <c r="AI44" s="167">
        <f aca="true" t="shared" si="28" ref="AI44:AI45">AH44</f>
        <v>0.095</v>
      </c>
      <c r="AJ44" s="167">
        <f aca="true" t="shared" si="29" ref="AJ44:AJ45">AI44</f>
        <v>0.095</v>
      </c>
      <c r="AK44" s="167">
        <f aca="true" t="shared" si="30" ref="AK44:AK45">AJ44</f>
        <v>0.095</v>
      </c>
      <c r="AL44" s="167">
        <f aca="true" t="shared" si="31" ref="AL44:AL45">AK44</f>
        <v>0.095</v>
      </c>
      <c r="AM44" s="167">
        <f aca="true" t="shared" si="32" ref="AM44:AM45">AL44</f>
        <v>0.095</v>
      </c>
      <c r="AN44" s="167">
        <f aca="true" t="shared" si="33" ref="AN44:AN45">AM44</f>
        <v>0.095</v>
      </c>
      <c r="AO44" s="167">
        <f aca="true" t="shared" si="34" ref="AO44:AO45">AN44</f>
        <v>0.095</v>
      </c>
      <c r="AP44" s="167">
        <f aca="true" t="shared" si="35" ref="AP44:AP45">AO44</f>
        <v>0.095</v>
      </c>
      <c r="AQ44" s="167">
        <f aca="true" t="shared" si="36" ref="AQ44:AQ45">AP44</f>
        <v>0.095</v>
      </c>
      <c r="AR44" s="167">
        <f aca="true" t="shared" si="37" ref="AR44:AR45">AQ44</f>
        <v>0.095</v>
      </c>
      <c r="AS44" s="167">
        <f aca="true" t="shared" si="38" ref="AS44:AS45">AR44</f>
        <v>0.095</v>
      </c>
    </row>
    <row r="45" spans="1:45" s="70" customFormat="1" ht="12.75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0.142</v>
      </c>
      <c r="G45" s="161">
        <v>0.15</v>
      </c>
      <c r="H45" s="161">
        <v>0.15</v>
      </c>
      <c r="I45" s="161">
        <v>0.145</v>
      </c>
      <c r="J45" s="161">
        <f>I45</f>
        <v>0.145</v>
      </c>
      <c r="K45" s="161">
        <f t="shared" si="4"/>
        <v>0.145</v>
      </c>
      <c r="L45" s="161">
        <f t="shared" si="5"/>
        <v>0.145</v>
      </c>
      <c r="M45" s="161">
        <f t="shared" si="6"/>
        <v>0.145</v>
      </c>
      <c r="N45" s="161">
        <f t="shared" si="7"/>
        <v>0.145</v>
      </c>
      <c r="O45" s="161">
        <f t="shared" si="8"/>
        <v>0.145</v>
      </c>
      <c r="P45" s="161">
        <f t="shared" si="9"/>
        <v>0.145</v>
      </c>
      <c r="Q45" s="161">
        <f t="shared" si="10"/>
        <v>0.145</v>
      </c>
      <c r="R45" s="161">
        <f t="shared" si="11"/>
        <v>0.145</v>
      </c>
      <c r="S45" s="161">
        <f t="shared" si="12"/>
        <v>0.145</v>
      </c>
      <c r="T45" s="161">
        <f t="shared" si="13"/>
        <v>0.145</v>
      </c>
      <c r="U45" s="161">
        <f t="shared" si="14"/>
        <v>0.145</v>
      </c>
      <c r="V45" s="161">
        <f t="shared" si="15"/>
        <v>0.145</v>
      </c>
      <c r="W45" s="161">
        <f t="shared" si="16"/>
        <v>0.145</v>
      </c>
      <c r="X45" s="161">
        <f t="shared" si="17"/>
        <v>0.145</v>
      </c>
      <c r="Y45" s="161">
        <f t="shared" si="18"/>
        <v>0.145</v>
      </c>
      <c r="Z45" s="161">
        <f t="shared" si="19"/>
        <v>0.145</v>
      </c>
      <c r="AA45" s="161">
        <f t="shared" si="20"/>
        <v>0.145</v>
      </c>
      <c r="AB45" s="161">
        <f t="shared" si="21"/>
        <v>0.145</v>
      </c>
      <c r="AC45" s="161">
        <f t="shared" si="22"/>
        <v>0.145</v>
      </c>
      <c r="AD45" s="161">
        <f t="shared" si="23"/>
        <v>0.145</v>
      </c>
      <c r="AE45" s="161">
        <f t="shared" si="24"/>
        <v>0.145</v>
      </c>
      <c r="AF45" s="161">
        <f t="shared" si="25"/>
        <v>0.145</v>
      </c>
      <c r="AG45" s="161">
        <f t="shared" si="26"/>
        <v>0.145</v>
      </c>
      <c r="AH45" s="161">
        <f t="shared" si="27"/>
        <v>0.145</v>
      </c>
      <c r="AI45" s="161">
        <f t="shared" si="28"/>
        <v>0.145</v>
      </c>
      <c r="AJ45" s="161">
        <f t="shared" si="29"/>
        <v>0.145</v>
      </c>
      <c r="AK45" s="161">
        <f t="shared" si="30"/>
        <v>0.145</v>
      </c>
      <c r="AL45" s="161">
        <f t="shared" si="31"/>
        <v>0.145</v>
      </c>
      <c r="AM45" s="161">
        <f t="shared" si="32"/>
        <v>0.145</v>
      </c>
      <c r="AN45" s="161">
        <f t="shared" si="33"/>
        <v>0.145</v>
      </c>
      <c r="AO45" s="161">
        <f t="shared" si="34"/>
        <v>0.145</v>
      </c>
      <c r="AP45" s="161">
        <f t="shared" si="35"/>
        <v>0.145</v>
      </c>
      <c r="AQ45" s="161">
        <f t="shared" si="36"/>
        <v>0.145</v>
      </c>
      <c r="AR45" s="161">
        <f t="shared" si="37"/>
        <v>0.145</v>
      </c>
      <c r="AS45" s="161">
        <f t="shared" si="38"/>
        <v>0.145</v>
      </c>
    </row>
    <row r="46" spans="1:45" s="69" customFormat="1" ht="12.75">
      <c r="A46" s="116" t="s">
        <v>37</v>
      </c>
      <c r="B46" s="344" t="s">
        <v>414</v>
      </c>
      <c r="C46" s="345" t="s">
        <v>4</v>
      </c>
      <c r="D46" s="346">
        <f aca="true" t="shared" si="39" ref="D46:AS46">IF($C$536="Pesymistyczny",D$45,D$44)</f>
        <v>0.125</v>
      </c>
      <c r="E46" s="346">
        <f t="shared" si="39"/>
        <v>0.118</v>
      </c>
      <c r="F46" s="346">
        <f t="shared" si="39"/>
        <v>0.11</v>
      </c>
      <c r="G46" s="346">
        <f t="shared" si="39"/>
        <v>0.103</v>
      </c>
      <c r="H46" s="346">
        <f t="shared" si="39"/>
        <v>0.095</v>
      </c>
      <c r="I46" s="346">
        <f t="shared" si="39"/>
        <v>0.095</v>
      </c>
      <c r="J46" s="346">
        <f t="shared" si="39"/>
        <v>0.095</v>
      </c>
      <c r="K46" s="346">
        <f t="shared" si="39"/>
        <v>0.095</v>
      </c>
      <c r="L46" s="346">
        <f t="shared" si="39"/>
        <v>0.095</v>
      </c>
      <c r="M46" s="346">
        <f t="shared" si="39"/>
        <v>0.095</v>
      </c>
      <c r="N46" s="346">
        <f t="shared" si="39"/>
        <v>0.095</v>
      </c>
      <c r="O46" s="346">
        <f t="shared" si="39"/>
        <v>0.095</v>
      </c>
      <c r="P46" s="346">
        <f t="shared" si="39"/>
        <v>0.095</v>
      </c>
      <c r="Q46" s="346">
        <f t="shared" si="39"/>
        <v>0.095</v>
      </c>
      <c r="R46" s="346">
        <f t="shared" si="39"/>
        <v>0.095</v>
      </c>
      <c r="S46" s="346">
        <f t="shared" si="39"/>
        <v>0.095</v>
      </c>
      <c r="T46" s="346">
        <f t="shared" si="39"/>
        <v>0.095</v>
      </c>
      <c r="U46" s="346">
        <f t="shared" si="39"/>
        <v>0.095</v>
      </c>
      <c r="V46" s="346">
        <f t="shared" si="39"/>
        <v>0.095</v>
      </c>
      <c r="W46" s="346">
        <f t="shared" si="39"/>
        <v>0.095</v>
      </c>
      <c r="X46" s="346">
        <f t="shared" si="39"/>
        <v>0.095</v>
      </c>
      <c r="Y46" s="346">
        <f t="shared" si="39"/>
        <v>0.095</v>
      </c>
      <c r="Z46" s="346">
        <f t="shared" si="39"/>
        <v>0.095</v>
      </c>
      <c r="AA46" s="346">
        <f t="shared" si="39"/>
        <v>0.095</v>
      </c>
      <c r="AB46" s="346">
        <f t="shared" si="39"/>
        <v>0.095</v>
      </c>
      <c r="AC46" s="346">
        <f t="shared" si="39"/>
        <v>0.095</v>
      </c>
      <c r="AD46" s="346">
        <f t="shared" si="39"/>
        <v>0.095</v>
      </c>
      <c r="AE46" s="346">
        <f t="shared" si="39"/>
        <v>0.095</v>
      </c>
      <c r="AF46" s="346">
        <f t="shared" si="39"/>
        <v>0.095</v>
      </c>
      <c r="AG46" s="346">
        <f t="shared" si="39"/>
        <v>0.095</v>
      </c>
      <c r="AH46" s="346">
        <f t="shared" si="39"/>
        <v>0.095</v>
      </c>
      <c r="AI46" s="346">
        <f t="shared" si="39"/>
        <v>0.095</v>
      </c>
      <c r="AJ46" s="346">
        <f t="shared" si="39"/>
        <v>0.095</v>
      </c>
      <c r="AK46" s="346">
        <f t="shared" si="39"/>
        <v>0.095</v>
      </c>
      <c r="AL46" s="346">
        <f t="shared" si="39"/>
        <v>0.095</v>
      </c>
      <c r="AM46" s="346">
        <f t="shared" si="39"/>
        <v>0.095</v>
      </c>
      <c r="AN46" s="346">
        <f t="shared" si="39"/>
        <v>0.095</v>
      </c>
      <c r="AO46" s="346">
        <f t="shared" si="39"/>
        <v>0.095</v>
      </c>
      <c r="AP46" s="346">
        <f t="shared" si="39"/>
        <v>0.095</v>
      </c>
      <c r="AQ46" s="346">
        <f t="shared" si="39"/>
        <v>0.095</v>
      </c>
      <c r="AR46" s="346">
        <f t="shared" si="39"/>
        <v>0.095</v>
      </c>
      <c r="AS46" s="346">
        <f t="shared" si="39"/>
        <v>0.095</v>
      </c>
    </row>
    <row r="47" spans="1:45" s="70" customFormat="1" ht="12.75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aca="true" t="shared" si="40" ref="F47:AS47">E47*(1+F43)</f>
        <v>3830.4561902272494</v>
      </c>
      <c r="G47" s="104">
        <f t="shared" si="40"/>
        <v>3933.878507363385</v>
      </c>
      <c r="H47" s="104">
        <f t="shared" si="40"/>
        <v>4036.159348554833</v>
      </c>
      <c r="I47" s="104">
        <f t="shared" si="40"/>
        <v>4149.1718103143685</v>
      </c>
      <c r="J47" s="104">
        <f t="shared" si="40"/>
        <v>4228.006074710341</v>
      </c>
      <c r="K47" s="104">
        <f t="shared" si="40"/>
        <v>4306.224187092482</v>
      </c>
      <c r="L47" s="104">
        <f t="shared" si="40"/>
        <v>4379.429998273054</v>
      </c>
      <c r="M47" s="104">
        <f t="shared" si="40"/>
        <v>4449.500878245422</v>
      </c>
      <c r="N47" s="104">
        <f t="shared" si="40"/>
        <v>4518.468141858227</v>
      </c>
      <c r="O47" s="104">
        <f t="shared" si="40"/>
        <v>4586.2451639861</v>
      </c>
      <c r="P47" s="104">
        <f t="shared" si="40"/>
        <v>4652.745718863898</v>
      </c>
      <c r="Q47" s="104">
        <f t="shared" si="40"/>
        <v>4720.210531787425</v>
      </c>
      <c r="R47" s="104">
        <f t="shared" si="40"/>
        <v>4788.653584498342</v>
      </c>
      <c r="S47" s="104">
        <f t="shared" si="40"/>
        <v>4855.694734681319</v>
      </c>
      <c r="T47" s="104">
        <f t="shared" si="40"/>
        <v>4923.674460966857</v>
      </c>
      <c r="U47" s="104">
        <f t="shared" si="40"/>
        <v>4992.605903420393</v>
      </c>
      <c r="V47" s="104">
        <f t="shared" si="40"/>
        <v>5060.006083116568</v>
      </c>
      <c r="W47" s="104">
        <f t="shared" si="40"/>
        <v>5128.3161652386425</v>
      </c>
      <c r="X47" s="104">
        <f t="shared" si="40"/>
        <v>5194.984275386744</v>
      </c>
      <c r="Y47" s="104">
        <f t="shared" si="40"/>
        <v>5259.9215788290785</v>
      </c>
      <c r="Z47" s="104">
        <f t="shared" si="40"/>
        <v>5325.670598564442</v>
      </c>
      <c r="AA47" s="104">
        <f t="shared" si="40"/>
        <v>5389.578645747216</v>
      </c>
      <c r="AB47" s="104">
        <f t="shared" si="40"/>
        <v>5454.253589496183</v>
      </c>
      <c r="AC47" s="104">
        <f t="shared" si="40"/>
        <v>5519.704632570138</v>
      </c>
      <c r="AD47" s="104">
        <f t="shared" si="40"/>
        <v>5583.181235844694</v>
      </c>
      <c r="AE47" s="104">
        <f t="shared" si="40"/>
        <v>5647.387820056909</v>
      </c>
      <c r="AF47" s="104">
        <f t="shared" si="40"/>
        <v>5712.332779987563</v>
      </c>
      <c r="AG47" s="104">
        <f t="shared" si="40"/>
        <v>5778.0246069574205</v>
      </c>
      <c r="AH47" s="102">
        <f t="shared" si="40"/>
        <v>5844.471889937431</v>
      </c>
      <c r="AI47" s="102">
        <f t="shared" si="40"/>
        <v>5911.6833166717115</v>
      </c>
      <c r="AJ47" s="102">
        <f t="shared" si="40"/>
        <v>5979.667674813437</v>
      </c>
      <c r="AK47" s="102">
        <f t="shared" si="40"/>
        <v>6048.433853073791</v>
      </c>
      <c r="AL47" s="102">
        <f t="shared" si="40"/>
        <v>6117.990842384141</v>
      </c>
      <c r="AM47" s="102">
        <f t="shared" si="40"/>
        <v>6188.347737071559</v>
      </c>
      <c r="AN47" s="102">
        <f t="shared" si="40"/>
        <v>6259.513736047882</v>
      </c>
      <c r="AO47" s="102">
        <f t="shared" si="40"/>
        <v>6331.498144012433</v>
      </c>
      <c r="AP47" s="102">
        <f t="shared" si="40"/>
        <v>6404.310372668577</v>
      </c>
      <c r="AQ47" s="102">
        <f t="shared" si="40"/>
        <v>6477.959941954266</v>
      </c>
      <c r="AR47" s="102">
        <f t="shared" si="40"/>
        <v>6552.45648128674</v>
      </c>
      <c r="AS47" s="102">
        <f t="shared" si="40"/>
        <v>6627.809730821538</v>
      </c>
    </row>
    <row r="48" spans="1:45" s="70" customFormat="1" ht="12.75">
      <c r="A48" s="110">
        <v>4</v>
      </c>
      <c r="B48" s="86" t="s">
        <v>7</v>
      </c>
      <c r="C48" s="103" t="s">
        <v>3</v>
      </c>
      <c r="D48" s="104">
        <f aca="true" t="shared" si="41" ref="D48:AS48">D47*(1-$D$39)*(1-D46)</f>
        <v>2568.9818786625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3099.339853066416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</v>
      </c>
      <c r="N48" s="104">
        <f t="shared" si="41"/>
        <v>3312.263071389173</v>
      </c>
      <c r="O48" s="104">
        <f t="shared" si="41"/>
        <v>3361.947017460011</v>
      </c>
      <c r="P48" s="104">
        <f t="shared" si="41"/>
        <v>3410.695249213181</v>
      </c>
      <c r="Q48" s="104">
        <f t="shared" si="41"/>
        <v>3460.1503303267723</v>
      </c>
      <c r="R48" s="104">
        <f t="shared" si="41"/>
        <v>3510.32251011651</v>
      </c>
      <c r="S48" s="104">
        <f t="shared" si="41"/>
        <v>3559.467025258141</v>
      </c>
      <c r="T48" s="104">
        <f t="shared" si="41"/>
        <v>3609.299563611755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3855.785513360656</v>
      </c>
      <c r="Z48" s="104">
        <f t="shared" si="41"/>
        <v>3903.9828322776643</v>
      </c>
      <c r="AA48" s="104">
        <f t="shared" si="41"/>
        <v>3950.830626264997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4187.425544369884</v>
      </c>
      <c r="AG48" s="104">
        <f t="shared" si="41"/>
        <v>4235.580938130137</v>
      </c>
      <c r="AH48" s="97">
        <f t="shared" si="41"/>
        <v>4284.290118918634</v>
      </c>
      <c r="AI48" s="97">
        <f t="shared" si="41"/>
        <v>4333.5594552861985</v>
      </c>
      <c r="AJ48" s="97">
        <f t="shared" si="41"/>
        <v>4383.395389021991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4536.368308660307</v>
      </c>
      <c r="AN48" s="97">
        <f t="shared" si="41"/>
        <v>4588.5365442099</v>
      </c>
      <c r="AO48" s="97">
        <f t="shared" si="41"/>
        <v>4641.304714468314</v>
      </c>
      <c r="AP48" s="97">
        <f t="shared" si="41"/>
        <v>4694.679718684701</v>
      </c>
      <c r="AQ48" s="97">
        <f t="shared" si="41"/>
        <v>4748.668535449575</v>
      </c>
      <c r="AR48" s="97">
        <f t="shared" si="41"/>
        <v>4803.278223607245</v>
      </c>
      <c r="AS48" s="97">
        <f t="shared" si="41"/>
        <v>4858.515923178729</v>
      </c>
    </row>
    <row r="49" spans="1:40" ht="12.75">
      <c r="A49" s="45" t="s">
        <v>10</v>
      </c>
      <c r="B49" s="16" t="s">
        <v>2</v>
      </c>
      <c r="C49" s="12" t="s">
        <v>0</v>
      </c>
      <c r="D49" s="33">
        <f aca="true" t="shared" si="42" ref="D49:AG49">IF(D$55="","",D$55)</f>
        <v>2016</v>
      </c>
      <c r="E49" s="33">
        <f t="shared" si="42"/>
        <v>2017</v>
      </c>
      <c r="F49" s="33">
        <f t="shared" si="42"/>
        <v>2018</v>
      </c>
      <c r="G49" s="33">
        <f t="shared" si="42"/>
        <v>2019</v>
      </c>
      <c r="H49" s="33">
        <f t="shared" si="42"/>
        <v>2020</v>
      </c>
      <c r="I49" s="33">
        <f t="shared" si="42"/>
        <v>2021</v>
      </c>
      <c r="J49" s="33">
        <f t="shared" si="42"/>
        <v>2022</v>
      </c>
      <c r="K49" s="33">
        <f t="shared" si="42"/>
        <v>2023</v>
      </c>
      <c r="L49" s="33">
        <f t="shared" si="42"/>
        <v>2024</v>
      </c>
      <c r="M49" s="33">
        <f t="shared" si="42"/>
        <v>2025</v>
      </c>
      <c r="N49" s="33">
        <f t="shared" si="42"/>
        <v>2026</v>
      </c>
      <c r="O49" s="33">
        <f t="shared" si="42"/>
        <v>2027</v>
      </c>
      <c r="P49" s="33">
        <f t="shared" si="42"/>
        <v>2028</v>
      </c>
      <c r="Q49" s="33">
        <f t="shared" si="42"/>
        <v>2029</v>
      </c>
      <c r="R49" s="33">
        <f t="shared" si="42"/>
        <v>2030</v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33" s="69" customFormat="1" ht="12.75">
      <c r="A50" s="116" t="s">
        <v>13</v>
      </c>
      <c r="B50" s="344" t="s">
        <v>500</v>
      </c>
      <c r="C50" s="345" t="s">
        <v>4</v>
      </c>
      <c r="D50" s="346">
        <v>1</v>
      </c>
      <c r="E50" s="346">
        <f>D50*(1+HLOOKUP(E$49,$D$40:$AS$43,4,FALSE))</f>
        <v>1.027</v>
      </c>
      <c r="F50" s="346">
        <f aca="true" t="shared" si="43" ref="F50:AG50">E50*(1+HLOOKUP(F$49,$D$40:$AS$43,4,FALSE))</f>
        <v>1.053702</v>
      </c>
      <c r="G50" s="346">
        <f t="shared" si="43"/>
        <v>1.0832056559999999</v>
      </c>
      <c r="H50" s="346">
        <f t="shared" si="43"/>
        <v>1.1037865634639998</v>
      </c>
      <c r="I50" s="346">
        <f t="shared" si="43"/>
        <v>1.1242066148880838</v>
      </c>
      <c r="J50" s="346">
        <f t="shared" si="43"/>
        <v>1.1433181273411812</v>
      </c>
      <c r="K50" s="346">
        <f t="shared" si="43"/>
        <v>1.1616112173786401</v>
      </c>
      <c r="L50" s="346">
        <f t="shared" si="43"/>
        <v>1.1796161912480092</v>
      </c>
      <c r="M50" s="346">
        <f t="shared" si="43"/>
        <v>1.1973104341167293</v>
      </c>
      <c r="N50" s="346">
        <f t="shared" si="43"/>
        <v>1.2146714354114219</v>
      </c>
      <c r="O50" s="346">
        <f t="shared" si="43"/>
        <v>1.2322841712248875</v>
      </c>
      <c r="P50" s="346">
        <f t="shared" si="43"/>
        <v>1.2501522917076484</v>
      </c>
      <c r="Q50" s="346">
        <f t="shared" si="43"/>
        <v>1.2676544237915555</v>
      </c>
      <c r="R50" s="346">
        <f t="shared" si="43"/>
        <v>1.2854015857246373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2" s="384" customFormat="1" ht="21.75" customHeight="1">
      <c r="A51" s="383" t="s">
        <v>127</v>
      </c>
      <c r="B51" s="384" t="s">
        <v>128</v>
      </c>
    </row>
    <row r="52" spans="1:2" s="363" customFormat="1" ht="18.75" customHeight="1">
      <c r="A52" s="362"/>
      <c r="B52" s="363" t="s">
        <v>88</v>
      </c>
    </row>
    <row r="53" spans="1:36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36" s="70" customFormat="1" ht="12.75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33" s="70" customFormat="1" ht="12.75">
      <c r="A55" s="45" t="s">
        <v>10</v>
      </c>
      <c r="B55" s="11" t="s">
        <v>89</v>
      </c>
      <c r="C55" s="171" t="s">
        <v>0</v>
      </c>
      <c r="D55" s="172">
        <f>IF(D4="","",D4)</f>
        <v>2016</v>
      </c>
      <c r="E55" s="173">
        <f>IF(D55="","",IF(D55-$D55&gt;=SUM($D$5)-1,"",D55+1))</f>
        <v>2017</v>
      </c>
      <c r="F55" s="173">
        <f aca="true" t="shared" si="44" ref="F55:AG55">IF(E55="","",IF(E55-$D55&gt;=SUM($D$5)-1,"",E55+1))</f>
        <v>2018</v>
      </c>
      <c r="G55" s="173">
        <f t="shared" si="44"/>
        <v>2019</v>
      </c>
      <c r="H55" s="173">
        <f t="shared" si="44"/>
        <v>2020</v>
      </c>
      <c r="I55" s="173">
        <f t="shared" si="44"/>
        <v>2021</v>
      </c>
      <c r="J55" s="173">
        <f t="shared" si="44"/>
        <v>2022</v>
      </c>
      <c r="K55" s="173">
        <f t="shared" si="44"/>
        <v>2023</v>
      </c>
      <c r="L55" s="173">
        <f t="shared" si="44"/>
        <v>2024</v>
      </c>
      <c r="M55" s="173">
        <f t="shared" si="44"/>
        <v>2025</v>
      </c>
      <c r="N55" s="173">
        <f t="shared" si="44"/>
        <v>2026</v>
      </c>
      <c r="O55" s="173">
        <f t="shared" si="44"/>
        <v>2027</v>
      </c>
      <c r="P55" s="173">
        <f t="shared" si="44"/>
        <v>2028</v>
      </c>
      <c r="Q55" s="173">
        <f t="shared" si="44"/>
        <v>2029</v>
      </c>
      <c r="R55" s="173">
        <f t="shared" si="44"/>
        <v>2030</v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33" s="70" customFormat="1" ht="12.75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33" s="70" customFormat="1" ht="12.75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33" s="70" customFormat="1" ht="12.75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2" s="363" customFormat="1" ht="21" customHeight="1">
      <c r="A59" s="362"/>
      <c r="B59" s="363" t="s">
        <v>91</v>
      </c>
    </row>
    <row r="60" spans="1:33" s="13" customFormat="1" ht="12.75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 ht="12.75">
      <c r="A61" s="45" t="s">
        <v>10</v>
      </c>
      <c r="B61" s="16" t="s">
        <v>2</v>
      </c>
      <c r="C61" s="12" t="s">
        <v>0</v>
      </c>
      <c r="D61" s="33">
        <f aca="true" t="shared" si="45" ref="D61:AG61">IF(D$55="","",D$55)</f>
        <v>2016</v>
      </c>
      <c r="E61" s="33">
        <f t="shared" si="45"/>
        <v>2017</v>
      </c>
      <c r="F61" s="33">
        <f t="shared" si="45"/>
        <v>2018</v>
      </c>
      <c r="G61" s="33">
        <f t="shared" si="45"/>
        <v>2019</v>
      </c>
      <c r="H61" s="33">
        <f t="shared" si="45"/>
        <v>2020</v>
      </c>
      <c r="I61" s="33">
        <f t="shared" si="45"/>
        <v>2021</v>
      </c>
      <c r="J61" s="33">
        <f t="shared" si="45"/>
        <v>2022</v>
      </c>
      <c r="K61" s="33">
        <f t="shared" si="45"/>
        <v>2023</v>
      </c>
      <c r="L61" s="33">
        <f t="shared" si="45"/>
        <v>2024</v>
      </c>
      <c r="M61" s="33">
        <f t="shared" si="45"/>
        <v>2025</v>
      </c>
      <c r="N61" s="33">
        <f t="shared" si="45"/>
        <v>2026</v>
      </c>
      <c r="O61" s="33">
        <f t="shared" si="45"/>
        <v>2027</v>
      </c>
      <c r="P61" s="33">
        <f t="shared" si="45"/>
        <v>2028</v>
      </c>
      <c r="Q61" s="33">
        <f t="shared" si="45"/>
        <v>2029</v>
      </c>
      <c r="R61" s="33">
        <f t="shared" si="45"/>
        <v>2030</v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 ht="12.75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 ht="12.75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 ht="12.75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33" s="13" customFormat="1" ht="12.75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s="70" customFormat="1" ht="12.75">
      <c r="A66" s="45" t="s">
        <v>10</v>
      </c>
      <c r="B66" s="177" t="s">
        <v>2</v>
      </c>
      <c r="C66" s="171" t="s">
        <v>0</v>
      </c>
      <c r="D66" s="173">
        <f aca="true" t="shared" si="46" ref="D66:AG66">IF(D$55="","",D$55)</f>
        <v>2016</v>
      </c>
      <c r="E66" s="173">
        <f t="shared" si="46"/>
        <v>2017</v>
      </c>
      <c r="F66" s="173">
        <f t="shared" si="46"/>
        <v>2018</v>
      </c>
      <c r="G66" s="173">
        <f t="shared" si="46"/>
        <v>2019</v>
      </c>
      <c r="H66" s="173">
        <f t="shared" si="46"/>
        <v>2020</v>
      </c>
      <c r="I66" s="173">
        <f t="shared" si="46"/>
        <v>2021</v>
      </c>
      <c r="J66" s="173">
        <f t="shared" si="46"/>
        <v>2022</v>
      </c>
      <c r="K66" s="173">
        <f t="shared" si="46"/>
        <v>2023</v>
      </c>
      <c r="L66" s="173">
        <f t="shared" si="46"/>
        <v>2024</v>
      </c>
      <c r="M66" s="173">
        <f t="shared" si="46"/>
        <v>2025</v>
      </c>
      <c r="N66" s="173">
        <f t="shared" si="46"/>
        <v>2026</v>
      </c>
      <c r="O66" s="173">
        <f t="shared" si="46"/>
        <v>2027</v>
      </c>
      <c r="P66" s="173">
        <f t="shared" si="46"/>
        <v>2028</v>
      </c>
      <c r="Q66" s="173">
        <f t="shared" si="46"/>
        <v>2029</v>
      </c>
      <c r="R66" s="173">
        <f t="shared" si="46"/>
        <v>2030</v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33" s="70" customFormat="1" ht="12.75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33" s="70" customFormat="1" ht="12.75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33" s="70" customFormat="1" ht="12.75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33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33" s="70" customFormat="1" ht="12.75">
      <c r="A71" s="109">
        <v>1</v>
      </c>
      <c r="B71" s="178" t="s">
        <v>66</v>
      </c>
      <c r="C71" s="179" t="s">
        <v>92</v>
      </c>
      <c r="D71" s="133">
        <v>0</v>
      </c>
      <c r="E71" s="133">
        <f>IF(E$55="","",D71+1)</f>
        <v>1</v>
      </c>
      <c r="F71" s="133">
        <f aca="true" t="shared" si="47" ref="F71:AG71">IF(F$55="","",E71+1)</f>
        <v>2</v>
      </c>
      <c r="G71" s="133">
        <f t="shared" si="47"/>
        <v>3</v>
      </c>
      <c r="H71" s="133">
        <f t="shared" si="47"/>
        <v>4</v>
      </c>
      <c r="I71" s="133">
        <f t="shared" si="47"/>
        <v>5</v>
      </c>
      <c r="J71" s="133">
        <f t="shared" si="47"/>
        <v>6</v>
      </c>
      <c r="K71" s="133">
        <f t="shared" si="47"/>
        <v>7</v>
      </c>
      <c r="L71" s="133">
        <f t="shared" si="47"/>
        <v>8</v>
      </c>
      <c r="M71" s="133">
        <f t="shared" si="47"/>
        <v>9</v>
      </c>
      <c r="N71" s="133">
        <f t="shared" si="47"/>
        <v>10</v>
      </c>
      <c r="O71" s="133">
        <f t="shared" si="47"/>
        <v>11</v>
      </c>
      <c r="P71" s="133">
        <f t="shared" si="47"/>
        <v>12</v>
      </c>
      <c r="Q71" s="133">
        <f t="shared" si="47"/>
        <v>13</v>
      </c>
      <c r="R71" s="133">
        <f t="shared" si="47"/>
        <v>14</v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33" s="70" customFormat="1" ht="12.75">
      <c r="A72" s="110">
        <v>2</v>
      </c>
      <c r="B72" s="111" t="s">
        <v>70</v>
      </c>
      <c r="C72" s="180" t="s">
        <v>4</v>
      </c>
      <c r="D72" s="183">
        <f aca="true" t="shared" si="48" ref="D72:AG72">IF(D$71="","",1/(1+$D$37)^D$71)</f>
        <v>1</v>
      </c>
      <c r="E72" s="184">
        <f t="shared" si="48"/>
        <v>0.9615384615384615</v>
      </c>
      <c r="F72" s="184">
        <f t="shared" si="48"/>
        <v>0.9245562130177514</v>
      </c>
      <c r="G72" s="184">
        <f t="shared" si="48"/>
        <v>0.8889963586709149</v>
      </c>
      <c r="H72" s="184">
        <f t="shared" si="48"/>
        <v>0.8548041910297257</v>
      </c>
      <c r="I72" s="184">
        <f t="shared" si="48"/>
        <v>0.8219271067593515</v>
      </c>
      <c r="J72" s="184">
        <f t="shared" si="48"/>
        <v>0.7903145257301457</v>
      </c>
      <c r="K72" s="184">
        <f t="shared" si="48"/>
        <v>0.7599178132020633</v>
      </c>
      <c r="L72" s="184">
        <f t="shared" si="48"/>
        <v>0.7306902050019838</v>
      </c>
      <c r="M72" s="184">
        <f t="shared" si="48"/>
        <v>0.7025867355788304</v>
      </c>
      <c r="N72" s="184">
        <f t="shared" si="48"/>
        <v>0.6755641688257985</v>
      </c>
      <c r="O72" s="184">
        <f t="shared" si="48"/>
        <v>0.6495809315632679</v>
      </c>
      <c r="P72" s="184">
        <f t="shared" si="48"/>
        <v>0.6245970495800651</v>
      </c>
      <c r="Q72" s="184">
        <f t="shared" si="48"/>
        <v>0.600574086134678</v>
      </c>
      <c r="R72" s="184">
        <f t="shared" si="48"/>
        <v>0.5774750828218058</v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33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33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9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33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2" s="374" customFormat="1" ht="24" customHeight="1">
      <c r="A77" s="373" t="s">
        <v>129</v>
      </c>
      <c r="B77" s="374" t="s">
        <v>130</v>
      </c>
    </row>
    <row r="78" spans="1:37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48" t="s">
        <v>22</v>
      </c>
      <c r="B79" s="650" t="s">
        <v>146</v>
      </c>
      <c r="C79" s="652" t="s">
        <v>94</v>
      </c>
      <c r="D79" s="652" t="s">
        <v>61</v>
      </c>
      <c r="E79" s="654" t="s">
        <v>95</v>
      </c>
      <c r="F79" s="656" t="s">
        <v>112</v>
      </c>
      <c r="G79" s="385" t="str">
        <f>IF(D$55="","",IF(SUM(D181:$AG181)=0,"Faza oper.","Faza inwest."))</f>
        <v>Faza oper.</v>
      </c>
      <c r="H79" s="385" t="str">
        <f>IF(E$55="","",IF(SUM(E181:$AG181)=0,"Faza oper.","Faza inwest."))</f>
        <v>Faza oper.</v>
      </c>
      <c r="I79" s="385" t="str">
        <f>IF(F$55="","",IF(SUM(F181:$AG181)=0,"Faza oper.","Faza inwest."))</f>
        <v>Faza oper.</v>
      </c>
      <c r="J79" s="385" t="str">
        <f>IF(G$55="","",IF(SUM(G181:$AG181)=0,"Faza oper.","Faza inwest."))</f>
        <v>Faza oper.</v>
      </c>
      <c r="K79" s="385" t="str">
        <f>IF(H$55="","",IF(SUM(H181:$AG181)=0,"Faza oper.","Faza inwest."))</f>
        <v>Faza oper.</v>
      </c>
      <c r="L79" s="385" t="str">
        <f>IF(I$55="","",IF(SUM(I181:$AG181)=0,"Faza oper.","Faza inwest."))</f>
        <v>Faza oper.</v>
      </c>
      <c r="M79" s="385" t="str">
        <f>IF(J$55="","",IF(SUM(J181:$AG181)=0,"Faza oper.","Faza inwest."))</f>
        <v>Faza oper.</v>
      </c>
      <c r="N79" s="385" t="str">
        <f>IF(K$55="","",IF(SUM(K181:$AG181)=0,"Faza oper.","Faza inwest."))</f>
        <v>Faza oper.</v>
      </c>
      <c r="O79" s="385" t="str">
        <f>IF(L$55="","",IF(SUM(L181:$AG181)=0,"Faza oper.","Faza inwest."))</f>
        <v>Faza oper.</v>
      </c>
      <c r="P79" s="385" t="str">
        <f>IF(M$55="","",IF(SUM(M181:$AG181)=0,"Faza oper.","Faza inwest."))</f>
        <v>Faza oper.</v>
      </c>
      <c r="Q79" s="385" t="str">
        <f>IF(N$55="","",IF(SUM(N181:$AG181)=0,"Faza oper.","Faza inwest."))</f>
        <v>Faza oper.</v>
      </c>
      <c r="R79" s="385" t="str">
        <f>IF(O$55="","",IF(SUM(O181:$AG181)=0,"Faza oper.","Faza inwest."))</f>
        <v>Faza oper.</v>
      </c>
      <c r="S79" s="385" t="str">
        <f>IF(P$55="","",IF(SUM(P181:$AG181)=0,"Faza oper.","Faza inwest."))</f>
        <v>Faza oper.</v>
      </c>
      <c r="T79" s="385" t="str">
        <f>IF(Q$55="","",IF(SUM(Q181:$AG181)=0,"Faza oper.","Faza inwest."))</f>
        <v>Faza oper.</v>
      </c>
      <c r="U79" s="385" t="str">
        <f>IF(R$55="","",IF(SUM(R181:$AG181)=0,"Faza oper.","Faza inwest."))</f>
        <v>Faza oper.</v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aca="true" t="shared" si="49" ref="AK79:BN79">IF(G$79="","",G$79)</f>
        <v>Faza oper.</v>
      </c>
      <c r="AL79" s="386" t="str">
        <f t="shared" si="49"/>
        <v>Faza oper.</v>
      </c>
      <c r="AM79" s="386" t="str">
        <f t="shared" si="49"/>
        <v>Faza oper.</v>
      </c>
      <c r="AN79" s="386" t="str">
        <f t="shared" si="49"/>
        <v>Faza oper.</v>
      </c>
      <c r="AO79" s="386" t="str">
        <f t="shared" si="49"/>
        <v>Faza oper.</v>
      </c>
      <c r="AP79" s="386" t="str">
        <f t="shared" si="49"/>
        <v>Faza oper.</v>
      </c>
      <c r="AQ79" s="386" t="str">
        <f t="shared" si="49"/>
        <v>Faza oper.</v>
      </c>
      <c r="AR79" s="386" t="str">
        <f t="shared" si="49"/>
        <v>Faza oper.</v>
      </c>
      <c r="AS79" s="386" t="str">
        <f t="shared" si="49"/>
        <v>Faza oper.</v>
      </c>
      <c r="AT79" s="386" t="str">
        <f t="shared" si="49"/>
        <v>Faza oper.</v>
      </c>
      <c r="AU79" s="386" t="str">
        <f t="shared" si="49"/>
        <v>Faza oper.</v>
      </c>
      <c r="AV79" s="386" t="str">
        <f t="shared" si="49"/>
        <v>Faza oper.</v>
      </c>
      <c r="AW79" s="386" t="str">
        <f t="shared" si="49"/>
        <v>Faza oper.</v>
      </c>
      <c r="AX79" s="386" t="str">
        <f t="shared" si="49"/>
        <v>Faza oper.</v>
      </c>
      <c r="AY79" s="386" t="str">
        <f t="shared" si="49"/>
        <v>Faza oper.</v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 ht="12.75">
      <c r="A80" s="649"/>
      <c r="B80" s="664"/>
      <c r="C80" s="663"/>
      <c r="D80" s="663"/>
      <c r="E80" s="669"/>
      <c r="F80" s="657"/>
      <c r="G80" s="33">
        <f aca="true" t="shared" si="50" ref="G80:AJ80">IF(D$55="","",D$55)</f>
        <v>2016</v>
      </c>
      <c r="H80" s="33">
        <f t="shared" si="50"/>
        <v>2017</v>
      </c>
      <c r="I80" s="33">
        <f t="shared" si="50"/>
        <v>2018</v>
      </c>
      <c r="J80" s="33">
        <f t="shared" si="50"/>
        <v>2019</v>
      </c>
      <c r="K80" s="33">
        <f t="shared" si="50"/>
        <v>2020</v>
      </c>
      <c r="L80" s="33">
        <f t="shared" si="50"/>
        <v>2021</v>
      </c>
      <c r="M80" s="33">
        <f t="shared" si="50"/>
        <v>2022</v>
      </c>
      <c r="N80" s="33">
        <f t="shared" si="50"/>
        <v>2023</v>
      </c>
      <c r="O80" s="33">
        <f t="shared" si="50"/>
        <v>2024</v>
      </c>
      <c r="P80" s="33">
        <f t="shared" si="50"/>
        <v>2025</v>
      </c>
      <c r="Q80" s="33">
        <f t="shared" si="50"/>
        <v>2026</v>
      </c>
      <c r="R80" s="33">
        <f t="shared" si="50"/>
        <v>2027</v>
      </c>
      <c r="S80" s="33">
        <f t="shared" si="50"/>
        <v>2028</v>
      </c>
      <c r="T80" s="33">
        <f t="shared" si="50"/>
        <v>2029</v>
      </c>
      <c r="U80" s="33">
        <f t="shared" si="50"/>
        <v>2030</v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>
        <f aca="true" t="shared" si="51" ref="AK80:BN80">IF(G$80="","",G$80)</f>
        <v>2016</v>
      </c>
      <c r="AL80" s="19">
        <f t="shared" si="51"/>
        <v>2017</v>
      </c>
      <c r="AM80" s="19">
        <f t="shared" si="51"/>
        <v>2018</v>
      </c>
      <c r="AN80" s="19">
        <f t="shared" si="51"/>
        <v>2019</v>
      </c>
      <c r="AO80" s="19">
        <f t="shared" si="51"/>
        <v>2020</v>
      </c>
      <c r="AP80" s="19">
        <f t="shared" si="51"/>
        <v>2021</v>
      </c>
      <c r="AQ80" s="19">
        <f t="shared" si="51"/>
        <v>2022</v>
      </c>
      <c r="AR80" s="19">
        <f t="shared" si="51"/>
        <v>2023</v>
      </c>
      <c r="AS80" s="19">
        <f t="shared" si="51"/>
        <v>2024</v>
      </c>
      <c r="AT80" s="19">
        <f t="shared" si="51"/>
        <v>2025</v>
      </c>
      <c r="AU80" s="19">
        <f t="shared" si="51"/>
        <v>2026</v>
      </c>
      <c r="AV80" s="19">
        <f t="shared" si="51"/>
        <v>2027</v>
      </c>
      <c r="AW80" s="19">
        <f t="shared" si="51"/>
        <v>2028</v>
      </c>
      <c r="AX80" s="19">
        <f t="shared" si="51"/>
        <v>2029</v>
      </c>
      <c r="AY80" s="19">
        <f t="shared" si="51"/>
        <v>2030</v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 ht="12.75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 ht="12.75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 ht="12.75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 ht="12.75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 ht="12.75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 ht="12.75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 ht="12.75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 ht="12.75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 ht="12.75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 ht="12.75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 ht="12.75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 ht="12.75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 ht="12.75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 ht="12.75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 ht="12.75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 ht="12.75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 ht="12.75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 ht="12.75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 ht="12.75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 ht="12.75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 ht="12.75">
      <c r="A101" s="658" t="s">
        <v>125</v>
      </c>
      <c r="B101" s="681" t="s">
        <v>160</v>
      </c>
      <c r="C101" s="683" t="s">
        <v>94</v>
      </c>
      <c r="D101" s="683" t="s">
        <v>61</v>
      </c>
      <c r="E101" s="685" t="s">
        <v>95</v>
      </c>
      <c r="F101" s="640" t="s">
        <v>112</v>
      </c>
      <c r="G101" s="60" t="str">
        <f aca="true" t="shared" si="52" ref="G101:AJ101">IF(G$79="","",G$79)</f>
        <v>Faza oper.</v>
      </c>
      <c r="H101" s="60" t="str">
        <f t="shared" si="52"/>
        <v>Faza oper.</v>
      </c>
      <c r="I101" s="60" t="str">
        <f t="shared" si="52"/>
        <v>Faza oper.</v>
      </c>
      <c r="J101" s="60" t="str">
        <f t="shared" si="52"/>
        <v>Faza oper.</v>
      </c>
      <c r="K101" s="60" t="str">
        <f t="shared" si="52"/>
        <v>Faza oper.</v>
      </c>
      <c r="L101" s="60" t="str">
        <f t="shared" si="52"/>
        <v>Faza oper.</v>
      </c>
      <c r="M101" s="60" t="str">
        <f t="shared" si="52"/>
        <v>Faza oper.</v>
      </c>
      <c r="N101" s="60" t="str">
        <f t="shared" si="52"/>
        <v>Faza oper.</v>
      </c>
      <c r="O101" s="60" t="str">
        <f t="shared" si="52"/>
        <v>Faza oper.</v>
      </c>
      <c r="P101" s="60" t="str">
        <f t="shared" si="52"/>
        <v>Faza oper.</v>
      </c>
      <c r="Q101" s="60" t="str">
        <f t="shared" si="52"/>
        <v>Faza oper.</v>
      </c>
      <c r="R101" s="60" t="str">
        <f t="shared" si="52"/>
        <v>Faza oper.</v>
      </c>
      <c r="S101" s="60" t="str">
        <f t="shared" si="52"/>
        <v>Faza oper.</v>
      </c>
      <c r="T101" s="60" t="str">
        <f t="shared" si="52"/>
        <v>Faza oper.</v>
      </c>
      <c r="U101" s="60" t="str">
        <f t="shared" si="52"/>
        <v>Faza oper.</v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aca="true" t="shared" si="53" ref="AK101:BN101">IF(G$79="","",G$79)</f>
        <v>Faza oper.</v>
      </c>
      <c r="AL101" s="53" t="str">
        <f t="shared" si="53"/>
        <v>Faza oper.</v>
      </c>
      <c r="AM101" s="53" t="str">
        <f t="shared" si="53"/>
        <v>Faza oper.</v>
      </c>
      <c r="AN101" s="53" t="str">
        <f t="shared" si="53"/>
        <v>Faza oper.</v>
      </c>
      <c r="AO101" s="53" t="str">
        <f t="shared" si="53"/>
        <v>Faza oper.</v>
      </c>
      <c r="AP101" s="53" t="str">
        <f t="shared" si="53"/>
        <v>Faza oper.</v>
      </c>
      <c r="AQ101" s="53" t="str">
        <f t="shared" si="53"/>
        <v>Faza oper.</v>
      </c>
      <c r="AR101" s="53" t="str">
        <f t="shared" si="53"/>
        <v>Faza oper.</v>
      </c>
      <c r="AS101" s="53" t="str">
        <f t="shared" si="53"/>
        <v>Faza oper.</v>
      </c>
      <c r="AT101" s="53" t="str">
        <f t="shared" si="53"/>
        <v>Faza oper.</v>
      </c>
      <c r="AU101" s="53" t="str">
        <f t="shared" si="53"/>
        <v>Faza oper.</v>
      </c>
      <c r="AV101" s="53" t="str">
        <f t="shared" si="53"/>
        <v>Faza oper.</v>
      </c>
      <c r="AW101" s="53" t="str">
        <f t="shared" si="53"/>
        <v>Faza oper.</v>
      </c>
      <c r="AX101" s="53" t="str">
        <f t="shared" si="53"/>
        <v>Faza oper.</v>
      </c>
      <c r="AY101" s="53" t="str">
        <f t="shared" si="53"/>
        <v>Faza oper.</v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 ht="12.75">
      <c r="A102" s="659"/>
      <c r="B102" s="682"/>
      <c r="C102" s="684"/>
      <c r="D102" s="684"/>
      <c r="E102" s="686"/>
      <c r="F102" s="641"/>
      <c r="G102" s="61">
        <f aca="true" t="shared" si="54" ref="G102:AJ102">IF(G$80="","",G$80)</f>
        <v>2016</v>
      </c>
      <c r="H102" s="61">
        <f t="shared" si="54"/>
        <v>2017</v>
      </c>
      <c r="I102" s="61">
        <f t="shared" si="54"/>
        <v>2018</v>
      </c>
      <c r="J102" s="61">
        <f t="shared" si="54"/>
        <v>2019</v>
      </c>
      <c r="K102" s="61">
        <f t="shared" si="54"/>
        <v>2020</v>
      </c>
      <c r="L102" s="61">
        <f t="shared" si="54"/>
        <v>2021</v>
      </c>
      <c r="M102" s="61">
        <f t="shared" si="54"/>
        <v>2022</v>
      </c>
      <c r="N102" s="61">
        <f t="shared" si="54"/>
        <v>2023</v>
      </c>
      <c r="O102" s="61">
        <f t="shared" si="54"/>
        <v>2024</v>
      </c>
      <c r="P102" s="61">
        <f t="shared" si="54"/>
        <v>2025</v>
      </c>
      <c r="Q102" s="61">
        <f t="shared" si="54"/>
        <v>2026</v>
      </c>
      <c r="R102" s="61">
        <f t="shared" si="54"/>
        <v>2027</v>
      </c>
      <c r="S102" s="61">
        <f t="shared" si="54"/>
        <v>2028</v>
      </c>
      <c r="T102" s="61">
        <f t="shared" si="54"/>
        <v>2029</v>
      </c>
      <c r="U102" s="61">
        <f t="shared" si="54"/>
        <v>2030</v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>
        <f aca="true" t="shared" si="55" ref="AK102:BN102">IF(G$80="","",G$80)</f>
        <v>2016</v>
      </c>
      <c r="AL102" s="19">
        <f t="shared" si="55"/>
        <v>2017</v>
      </c>
      <c r="AM102" s="19">
        <f t="shared" si="55"/>
        <v>2018</v>
      </c>
      <c r="AN102" s="19">
        <f t="shared" si="55"/>
        <v>2019</v>
      </c>
      <c r="AO102" s="19">
        <f t="shared" si="55"/>
        <v>2020</v>
      </c>
      <c r="AP102" s="19">
        <f t="shared" si="55"/>
        <v>2021</v>
      </c>
      <c r="AQ102" s="19">
        <f t="shared" si="55"/>
        <v>2022</v>
      </c>
      <c r="AR102" s="19">
        <f t="shared" si="55"/>
        <v>2023</v>
      </c>
      <c r="AS102" s="19">
        <f t="shared" si="55"/>
        <v>2024</v>
      </c>
      <c r="AT102" s="19">
        <f t="shared" si="55"/>
        <v>2025</v>
      </c>
      <c r="AU102" s="19">
        <f t="shared" si="55"/>
        <v>2026</v>
      </c>
      <c r="AV102" s="19">
        <f t="shared" si="55"/>
        <v>2027</v>
      </c>
      <c r="AW102" s="19">
        <f t="shared" si="55"/>
        <v>2028</v>
      </c>
      <c r="AX102" s="19">
        <f t="shared" si="55"/>
        <v>2029</v>
      </c>
      <c r="AY102" s="19">
        <f t="shared" si="55"/>
        <v>2030</v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 ht="12.75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 ht="12.75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 ht="12.75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 ht="12.75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 ht="12.75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 ht="12.75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 ht="12.75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 ht="12.75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 ht="12.75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 ht="12.75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 ht="12.75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 ht="12.75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 ht="12.75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 ht="12.75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 ht="12.75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 ht="12.75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 ht="12.75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 ht="12.75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 ht="12.75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 ht="12.75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2" s="363" customFormat="1" ht="19.5" customHeight="1">
      <c r="A123" s="362"/>
      <c r="B123" s="363" t="s">
        <v>121</v>
      </c>
    </row>
    <row r="124" spans="1:36" s="1" customFormat="1" ht="11.25" customHeight="1">
      <c r="A124" s="648" t="s">
        <v>123</v>
      </c>
      <c r="B124" s="650" t="s">
        <v>164</v>
      </c>
      <c r="C124" s="652" t="s">
        <v>162</v>
      </c>
      <c r="D124" s="665"/>
      <c r="E124" s="667"/>
      <c r="F124" s="652" t="s">
        <v>163</v>
      </c>
      <c r="G124" s="385" t="str">
        <f aca="true" t="shared" si="56" ref="G124:AJ124">IF(G$79="","",G$79)</f>
        <v>Faza oper.</v>
      </c>
      <c r="H124" s="385" t="str">
        <f t="shared" si="56"/>
        <v>Faza oper.</v>
      </c>
      <c r="I124" s="385" t="str">
        <f t="shared" si="56"/>
        <v>Faza oper.</v>
      </c>
      <c r="J124" s="385" t="str">
        <f t="shared" si="56"/>
        <v>Faza oper.</v>
      </c>
      <c r="K124" s="385" t="str">
        <f t="shared" si="56"/>
        <v>Faza oper.</v>
      </c>
      <c r="L124" s="385" t="str">
        <f t="shared" si="56"/>
        <v>Faza oper.</v>
      </c>
      <c r="M124" s="385" t="str">
        <f t="shared" si="56"/>
        <v>Faza oper.</v>
      </c>
      <c r="N124" s="385" t="str">
        <f t="shared" si="56"/>
        <v>Faza oper.</v>
      </c>
      <c r="O124" s="385" t="str">
        <f t="shared" si="56"/>
        <v>Faza oper.</v>
      </c>
      <c r="P124" s="385" t="str">
        <f t="shared" si="56"/>
        <v>Faza oper.</v>
      </c>
      <c r="Q124" s="385" t="str">
        <f t="shared" si="56"/>
        <v>Faza oper.</v>
      </c>
      <c r="R124" s="385" t="str">
        <f t="shared" si="56"/>
        <v>Faza oper.</v>
      </c>
      <c r="S124" s="385" t="str">
        <f t="shared" si="56"/>
        <v>Faza oper.</v>
      </c>
      <c r="T124" s="385" t="str">
        <f t="shared" si="56"/>
        <v>Faza oper.</v>
      </c>
      <c r="U124" s="385" t="str">
        <f t="shared" si="56"/>
        <v>Faza oper.</v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36" s="1" customFormat="1" ht="12.75">
      <c r="A125" s="649"/>
      <c r="B125" s="664"/>
      <c r="C125" s="663"/>
      <c r="D125" s="666"/>
      <c r="E125" s="668"/>
      <c r="F125" s="663"/>
      <c r="G125" s="33">
        <f aca="true" t="shared" si="57" ref="G125:AJ125">IF(G$80="","",G$80)</f>
        <v>2016</v>
      </c>
      <c r="H125" s="33">
        <f t="shared" si="57"/>
        <v>2017</v>
      </c>
      <c r="I125" s="33">
        <f t="shared" si="57"/>
        <v>2018</v>
      </c>
      <c r="J125" s="33">
        <f t="shared" si="57"/>
        <v>2019</v>
      </c>
      <c r="K125" s="33">
        <f t="shared" si="57"/>
        <v>2020</v>
      </c>
      <c r="L125" s="33">
        <f t="shared" si="57"/>
        <v>2021</v>
      </c>
      <c r="M125" s="33">
        <f t="shared" si="57"/>
        <v>2022</v>
      </c>
      <c r="N125" s="33">
        <f t="shared" si="57"/>
        <v>2023</v>
      </c>
      <c r="O125" s="33">
        <f t="shared" si="57"/>
        <v>2024</v>
      </c>
      <c r="P125" s="33">
        <f t="shared" si="57"/>
        <v>2025</v>
      </c>
      <c r="Q125" s="33">
        <f t="shared" si="57"/>
        <v>2026</v>
      </c>
      <c r="R125" s="33">
        <f t="shared" si="57"/>
        <v>2027</v>
      </c>
      <c r="S125" s="33">
        <f t="shared" si="57"/>
        <v>2028</v>
      </c>
      <c r="T125" s="33">
        <f t="shared" si="57"/>
        <v>2029</v>
      </c>
      <c r="U125" s="33">
        <f t="shared" si="57"/>
        <v>2030</v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36" s="70" customFormat="1" ht="12.75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2" s="363" customFormat="1" ht="19.5" customHeight="1">
      <c r="A127" s="362"/>
      <c r="B127" s="363" t="s">
        <v>165</v>
      </c>
    </row>
    <row r="128" spans="1:66" s="1" customFormat="1" ht="12.75">
      <c r="A128" s="648" t="s">
        <v>111</v>
      </c>
      <c r="B128" s="650" t="s">
        <v>118</v>
      </c>
      <c r="C128" s="652" t="s">
        <v>94</v>
      </c>
      <c r="D128" s="652" t="s">
        <v>61</v>
      </c>
      <c r="E128" s="654" t="s">
        <v>95</v>
      </c>
      <c r="F128" s="652" t="s">
        <v>8</v>
      </c>
      <c r="G128" s="385" t="str">
        <f aca="true" t="shared" si="58" ref="G128:AJ128">IF(G$79="","",G$79)</f>
        <v>Faza oper.</v>
      </c>
      <c r="H128" s="385" t="str">
        <f t="shared" si="58"/>
        <v>Faza oper.</v>
      </c>
      <c r="I128" s="385" t="str">
        <f t="shared" si="58"/>
        <v>Faza oper.</v>
      </c>
      <c r="J128" s="385" t="str">
        <f t="shared" si="58"/>
        <v>Faza oper.</v>
      </c>
      <c r="K128" s="385" t="str">
        <f t="shared" si="58"/>
        <v>Faza oper.</v>
      </c>
      <c r="L128" s="385" t="str">
        <f t="shared" si="58"/>
        <v>Faza oper.</v>
      </c>
      <c r="M128" s="385" t="str">
        <f t="shared" si="58"/>
        <v>Faza oper.</v>
      </c>
      <c r="N128" s="385" t="str">
        <f t="shared" si="58"/>
        <v>Faza oper.</v>
      </c>
      <c r="O128" s="385" t="str">
        <f t="shared" si="58"/>
        <v>Faza oper.</v>
      </c>
      <c r="P128" s="385" t="str">
        <f t="shared" si="58"/>
        <v>Faza oper.</v>
      </c>
      <c r="Q128" s="385" t="str">
        <f t="shared" si="58"/>
        <v>Faza oper.</v>
      </c>
      <c r="R128" s="385" t="str">
        <f t="shared" si="58"/>
        <v>Faza oper.</v>
      </c>
      <c r="S128" s="385" t="str">
        <f t="shared" si="58"/>
        <v>Faza oper.</v>
      </c>
      <c r="T128" s="385" t="str">
        <f t="shared" si="58"/>
        <v>Faza oper.</v>
      </c>
      <c r="U128" s="385" t="str">
        <f t="shared" si="58"/>
        <v>Faza oper.</v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aca="true" t="shared" si="59" ref="AK128:BN128">IF(G$79="","",G$79)</f>
        <v>Faza oper.</v>
      </c>
      <c r="AL128" s="386" t="str">
        <f t="shared" si="59"/>
        <v>Faza oper.</v>
      </c>
      <c r="AM128" s="386" t="str">
        <f t="shared" si="59"/>
        <v>Faza oper.</v>
      </c>
      <c r="AN128" s="386" t="str">
        <f t="shared" si="59"/>
        <v>Faza oper.</v>
      </c>
      <c r="AO128" s="386" t="str">
        <f t="shared" si="59"/>
        <v>Faza oper.</v>
      </c>
      <c r="AP128" s="386" t="str">
        <f t="shared" si="59"/>
        <v>Faza oper.</v>
      </c>
      <c r="AQ128" s="386" t="str">
        <f t="shared" si="59"/>
        <v>Faza oper.</v>
      </c>
      <c r="AR128" s="386" t="str">
        <f t="shared" si="59"/>
        <v>Faza oper.</v>
      </c>
      <c r="AS128" s="386" t="str">
        <f t="shared" si="59"/>
        <v>Faza oper.</v>
      </c>
      <c r="AT128" s="386" t="str">
        <f t="shared" si="59"/>
        <v>Faza oper.</v>
      </c>
      <c r="AU128" s="386" t="str">
        <f t="shared" si="59"/>
        <v>Faza oper.</v>
      </c>
      <c r="AV128" s="386" t="str">
        <f t="shared" si="59"/>
        <v>Faza oper.</v>
      </c>
      <c r="AW128" s="386" t="str">
        <f t="shared" si="59"/>
        <v>Faza oper.</v>
      </c>
      <c r="AX128" s="386" t="str">
        <f t="shared" si="59"/>
        <v>Faza oper.</v>
      </c>
      <c r="AY128" s="386" t="str">
        <f t="shared" si="59"/>
        <v>Faza oper.</v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 ht="12.75">
      <c r="A129" s="649"/>
      <c r="B129" s="664"/>
      <c r="C129" s="663"/>
      <c r="D129" s="663"/>
      <c r="E129" s="669"/>
      <c r="F129" s="663"/>
      <c r="G129" s="33">
        <f aca="true" t="shared" si="60" ref="G129:AJ129">IF(G$80="","",G$80)</f>
        <v>2016</v>
      </c>
      <c r="H129" s="33">
        <f t="shared" si="60"/>
        <v>2017</v>
      </c>
      <c r="I129" s="33">
        <f t="shared" si="60"/>
        <v>2018</v>
      </c>
      <c r="J129" s="33">
        <f t="shared" si="60"/>
        <v>2019</v>
      </c>
      <c r="K129" s="33">
        <f t="shared" si="60"/>
        <v>2020</v>
      </c>
      <c r="L129" s="33">
        <f t="shared" si="60"/>
        <v>2021</v>
      </c>
      <c r="M129" s="33">
        <f t="shared" si="60"/>
        <v>2022</v>
      </c>
      <c r="N129" s="33">
        <f t="shared" si="60"/>
        <v>2023</v>
      </c>
      <c r="O129" s="33">
        <f t="shared" si="60"/>
        <v>2024</v>
      </c>
      <c r="P129" s="33">
        <f t="shared" si="60"/>
        <v>2025</v>
      </c>
      <c r="Q129" s="33">
        <f t="shared" si="60"/>
        <v>2026</v>
      </c>
      <c r="R129" s="33">
        <f t="shared" si="60"/>
        <v>2027</v>
      </c>
      <c r="S129" s="33">
        <f t="shared" si="60"/>
        <v>2028</v>
      </c>
      <c r="T129" s="33">
        <f t="shared" si="60"/>
        <v>2029</v>
      </c>
      <c r="U129" s="33">
        <f t="shared" si="60"/>
        <v>2030</v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>
        <f aca="true" t="shared" si="61" ref="AK129:BN129">IF(G$80="","",G$80)</f>
        <v>2016</v>
      </c>
      <c r="AL129" s="19">
        <f t="shared" si="61"/>
        <v>2017</v>
      </c>
      <c r="AM129" s="19">
        <f t="shared" si="61"/>
        <v>2018</v>
      </c>
      <c r="AN129" s="19">
        <f t="shared" si="61"/>
        <v>2019</v>
      </c>
      <c r="AO129" s="19">
        <f t="shared" si="61"/>
        <v>2020</v>
      </c>
      <c r="AP129" s="19">
        <f t="shared" si="61"/>
        <v>2021</v>
      </c>
      <c r="AQ129" s="19">
        <f t="shared" si="61"/>
        <v>2022</v>
      </c>
      <c r="AR129" s="19">
        <f t="shared" si="61"/>
        <v>2023</v>
      </c>
      <c r="AS129" s="19">
        <f t="shared" si="61"/>
        <v>2024</v>
      </c>
      <c r="AT129" s="19">
        <f t="shared" si="61"/>
        <v>2025</v>
      </c>
      <c r="AU129" s="19">
        <f t="shared" si="61"/>
        <v>2026</v>
      </c>
      <c r="AV129" s="19">
        <f t="shared" si="61"/>
        <v>2027</v>
      </c>
      <c r="AW129" s="19">
        <f t="shared" si="61"/>
        <v>2028</v>
      </c>
      <c r="AX129" s="19">
        <f t="shared" si="61"/>
        <v>2029</v>
      </c>
      <c r="AY129" s="19">
        <f t="shared" si="61"/>
        <v>2030</v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 ht="12.75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 ht="12.75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aca="true" t="shared" si="62" ref="D131:E131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 ht="12.75">
      <c r="A132" s="94" t="str">
        <f aca="true" t="shared" si="63" ref="A132">IF(A82="","",A82)</f>
        <v/>
      </c>
      <c r="B132" s="204" t="str">
        <f aca="true" t="shared" si="64" ref="B132:B150">IF(B82="","",B82)</f>
        <v/>
      </c>
      <c r="C132" s="205" t="str">
        <f aca="true" t="shared" si="65" ref="C132:C150">IF(SUM(G132:AJ132)=0,"",SUM(G132:AJ132))</f>
        <v/>
      </c>
      <c r="D132" s="206" t="str">
        <f aca="true" t="shared" si="66" ref="D132:E132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 ht="12.75">
      <c r="A133" s="94" t="str">
        <f aca="true" t="shared" si="67" ref="A133">IF(A83="","",A83)</f>
        <v/>
      </c>
      <c r="B133" s="204" t="str">
        <f t="shared" si="64"/>
        <v/>
      </c>
      <c r="C133" s="205" t="str">
        <f t="shared" si="65"/>
        <v/>
      </c>
      <c r="D133" s="206" t="str">
        <f aca="true" t="shared" si="68" ref="D133:E133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 ht="12.75">
      <c r="A134" s="94" t="str">
        <f aca="true" t="shared" si="69" ref="A134">IF(A84="","",A84)</f>
        <v/>
      </c>
      <c r="B134" s="204" t="str">
        <f t="shared" si="64"/>
        <v/>
      </c>
      <c r="C134" s="205" t="str">
        <f t="shared" si="65"/>
        <v/>
      </c>
      <c r="D134" s="206" t="str">
        <f aca="true" t="shared" si="70" ref="D134:E134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 ht="12.75">
      <c r="A135" s="94" t="str">
        <f aca="true" t="shared" si="71" ref="A135">IF(A85="","",A85)</f>
        <v/>
      </c>
      <c r="B135" s="204" t="str">
        <f t="shared" si="64"/>
        <v/>
      </c>
      <c r="C135" s="205" t="str">
        <f t="shared" si="65"/>
        <v/>
      </c>
      <c r="D135" s="206" t="str">
        <f aca="true" t="shared" si="72" ref="D135:E135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 ht="12.75">
      <c r="A136" s="94" t="str">
        <f aca="true" t="shared" si="73" ref="A136">IF(A86="","",A86)</f>
        <v/>
      </c>
      <c r="B136" s="204" t="str">
        <f t="shared" si="64"/>
        <v/>
      </c>
      <c r="C136" s="205" t="str">
        <f t="shared" si="65"/>
        <v/>
      </c>
      <c r="D136" s="206" t="str">
        <f aca="true" t="shared" si="74" ref="D136:E136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 ht="12.75">
      <c r="A137" s="94" t="str">
        <f aca="true" t="shared" si="75" ref="A137">IF(A87="","",A87)</f>
        <v/>
      </c>
      <c r="B137" s="204" t="str">
        <f t="shared" si="64"/>
        <v/>
      </c>
      <c r="C137" s="205" t="str">
        <f t="shared" si="65"/>
        <v/>
      </c>
      <c r="D137" s="206" t="str">
        <f aca="true" t="shared" si="76" ref="D137:E137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 ht="12.75">
      <c r="A138" s="94" t="str">
        <f aca="true" t="shared" si="77" ref="A138">IF(A88="","",A88)</f>
        <v/>
      </c>
      <c r="B138" s="204" t="str">
        <f t="shared" si="64"/>
        <v/>
      </c>
      <c r="C138" s="205" t="str">
        <f t="shared" si="65"/>
        <v/>
      </c>
      <c r="D138" s="206" t="str">
        <f aca="true" t="shared" si="78" ref="D138:E13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 ht="12.75">
      <c r="A139" s="94" t="str">
        <f aca="true" t="shared" si="79" ref="A139">IF(A89="","",A89)</f>
        <v/>
      </c>
      <c r="B139" s="204" t="str">
        <f t="shared" si="64"/>
        <v/>
      </c>
      <c r="C139" s="205" t="str">
        <f t="shared" si="65"/>
        <v/>
      </c>
      <c r="D139" s="206" t="str">
        <f aca="true" t="shared" si="80" ref="D139:E139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 ht="12.75">
      <c r="A140" s="94" t="str">
        <f aca="true" t="shared" si="81" ref="A140">IF(A90="","",A90)</f>
        <v/>
      </c>
      <c r="B140" s="204" t="str">
        <f t="shared" si="64"/>
        <v/>
      </c>
      <c r="C140" s="205" t="str">
        <f t="shared" si="65"/>
        <v/>
      </c>
      <c r="D140" s="206" t="str">
        <f aca="true" t="shared" si="82" ref="D140:E140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 ht="12.75">
      <c r="A141" s="94" t="str">
        <f aca="true" t="shared" si="83" ref="A141">IF(A91="","",A91)</f>
        <v/>
      </c>
      <c r="B141" s="204" t="str">
        <f t="shared" si="64"/>
        <v/>
      </c>
      <c r="C141" s="205" t="str">
        <f t="shared" si="65"/>
        <v/>
      </c>
      <c r="D141" s="206" t="str">
        <f aca="true" t="shared" si="84" ref="D141:E141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 ht="12.75">
      <c r="A142" s="94" t="str">
        <f aca="true" t="shared" si="85" ref="A142">IF(A92="","",A92)</f>
        <v/>
      </c>
      <c r="B142" s="204" t="str">
        <f t="shared" si="64"/>
        <v/>
      </c>
      <c r="C142" s="205" t="str">
        <f t="shared" si="65"/>
        <v/>
      </c>
      <c r="D142" s="206" t="str">
        <f aca="true" t="shared" si="86" ref="D142:E142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 ht="12.75">
      <c r="A143" s="94" t="str">
        <f aca="true" t="shared" si="87" ref="A143">IF(A93="","",A93)</f>
        <v/>
      </c>
      <c r="B143" s="204" t="str">
        <f t="shared" si="64"/>
        <v/>
      </c>
      <c r="C143" s="205" t="str">
        <f t="shared" si="65"/>
        <v/>
      </c>
      <c r="D143" s="206" t="str">
        <f aca="true" t="shared" si="88" ref="D143:E143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 ht="12.75">
      <c r="A144" s="94" t="str">
        <f aca="true" t="shared" si="89" ref="A144">IF(A94="","",A94)</f>
        <v/>
      </c>
      <c r="B144" s="204" t="str">
        <f t="shared" si="64"/>
        <v/>
      </c>
      <c r="C144" s="205" t="str">
        <f t="shared" si="65"/>
        <v/>
      </c>
      <c r="D144" s="206" t="str">
        <f aca="true" t="shared" si="90" ref="D144:E144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 ht="12.75">
      <c r="A145" s="94" t="str">
        <f aca="true" t="shared" si="91" ref="A145">IF(A95="","",A95)</f>
        <v/>
      </c>
      <c r="B145" s="204" t="str">
        <f t="shared" si="64"/>
        <v/>
      </c>
      <c r="C145" s="205" t="str">
        <f t="shared" si="65"/>
        <v/>
      </c>
      <c r="D145" s="206" t="str">
        <f aca="true" t="shared" si="92" ref="D145:E145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 ht="12.75">
      <c r="A146" s="94" t="str">
        <f aca="true" t="shared" si="93" ref="A146">IF(A96="","",A96)</f>
        <v/>
      </c>
      <c r="B146" s="204" t="str">
        <f t="shared" si="64"/>
        <v/>
      </c>
      <c r="C146" s="205" t="str">
        <f t="shared" si="65"/>
        <v/>
      </c>
      <c r="D146" s="206" t="str">
        <f aca="true" t="shared" si="94" ref="D146:E146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 ht="12.75">
      <c r="A147" s="94" t="str">
        <f aca="true" t="shared" si="95" ref="A147">IF(A97="","",A97)</f>
        <v/>
      </c>
      <c r="B147" s="204" t="str">
        <f t="shared" si="64"/>
        <v/>
      </c>
      <c r="C147" s="205" t="str">
        <f t="shared" si="65"/>
        <v/>
      </c>
      <c r="D147" s="206" t="str">
        <f aca="true" t="shared" si="96" ref="D147:E147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 ht="12.75">
      <c r="A148" s="94" t="str">
        <f aca="true" t="shared" si="97" ref="A148">IF(A98="","",A98)</f>
        <v/>
      </c>
      <c r="B148" s="204" t="str">
        <f t="shared" si="64"/>
        <v/>
      </c>
      <c r="C148" s="205" t="str">
        <f t="shared" si="65"/>
        <v/>
      </c>
      <c r="D148" s="206" t="str">
        <f aca="true" t="shared" si="98" ref="D148:E14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 ht="12.75">
      <c r="A149" s="94" t="str">
        <f aca="true" t="shared" si="99" ref="A149">IF(A99="","",A99)</f>
        <v/>
      </c>
      <c r="B149" s="204" t="str">
        <f t="shared" si="64"/>
        <v/>
      </c>
      <c r="C149" s="205" t="str">
        <f t="shared" si="65"/>
        <v/>
      </c>
      <c r="D149" s="206" t="str">
        <f aca="true" t="shared" si="100" ref="D149:E149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 ht="12.75">
      <c r="A150" s="94" t="str">
        <f aca="true" t="shared" si="101" ref="A150">IF(A100="","",A100)</f>
        <v/>
      </c>
      <c r="B150" s="209" t="str">
        <f t="shared" si="64"/>
        <v/>
      </c>
      <c r="C150" s="210" t="str">
        <f t="shared" si="65"/>
        <v/>
      </c>
      <c r="D150" s="211" t="str">
        <f aca="true" t="shared" si="102" ref="D150:E150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 ht="12.75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 ht="12.75">
      <c r="A152" s="100" t="str">
        <f>IF(A103="","",A103)</f>
        <v/>
      </c>
      <c r="B152" s="200" t="str">
        <f>IF(B103="","",B103)</f>
        <v/>
      </c>
      <c r="C152" s="201" t="str">
        <f aca="true" t="shared" si="103" ref="C152:C171">IF(SUM(G152:AJ152)=0,"",SUM(G152:AJ152))</f>
        <v/>
      </c>
      <c r="D152" s="202" t="str">
        <f aca="true" t="shared" si="104" ref="D152:E152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 ht="12.75">
      <c r="A153" s="94" t="str">
        <f aca="true" t="shared" si="105" ref="A153">IF(A104="","",A104)</f>
        <v/>
      </c>
      <c r="B153" s="204" t="str">
        <f aca="true" t="shared" si="106" ref="B153:B171">IF(B104="","",B104)</f>
        <v/>
      </c>
      <c r="C153" s="205" t="str">
        <f t="shared" si="103"/>
        <v/>
      </c>
      <c r="D153" s="206" t="str">
        <f aca="true" t="shared" si="107" ref="D153:E153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 ht="12.75">
      <c r="A154" s="94" t="str">
        <f aca="true" t="shared" si="108" ref="A154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aca="true" t="shared" si="109" ref="D154:E154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 ht="12.75">
      <c r="A155" s="94" t="str">
        <f aca="true" t="shared" si="110" ref="A155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aca="true" t="shared" si="111" ref="D155:E155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 ht="12.75">
      <c r="A156" s="94" t="str">
        <f aca="true" t="shared" si="112" ref="A156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aca="true" t="shared" si="113" ref="D156:E156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 ht="12.75">
      <c r="A157" s="94" t="str">
        <f aca="true" t="shared" si="114" ref="A157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aca="true" t="shared" si="115" ref="D157:E157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 ht="12.75">
      <c r="A158" s="94" t="str">
        <f aca="true" t="shared" si="116" ref="A158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aca="true" t="shared" si="117" ref="D158:E158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 ht="12.75">
      <c r="A159" s="94" t="str">
        <f aca="true" t="shared" si="118" ref="A159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aca="true" t="shared" si="119" ref="D159:E15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 ht="12.75">
      <c r="A160" s="94" t="str">
        <f aca="true" t="shared" si="120" ref="A16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aca="true" t="shared" si="121" ref="D160:E160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 ht="12.75">
      <c r="A161" s="94" t="str">
        <f aca="true" t="shared" si="122" ref="A161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aca="true" t="shared" si="123" ref="D161:E161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 ht="12.75">
      <c r="A162" s="94" t="str">
        <f aca="true" t="shared" si="124" ref="A162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aca="true" t="shared" si="125" ref="D162:E162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 ht="12.75">
      <c r="A163" s="94" t="str">
        <f aca="true" t="shared" si="126" ref="A163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aca="true" t="shared" si="127" ref="D163:E163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 ht="12.75">
      <c r="A164" s="94" t="str">
        <f aca="true" t="shared" si="128" ref="A164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aca="true" t="shared" si="129" ref="D164:E164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 ht="12.75">
      <c r="A165" s="94" t="str">
        <f aca="true" t="shared" si="130" ref="A165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aca="true" t="shared" si="131" ref="D165:E165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 ht="12.75">
      <c r="A166" s="94" t="str">
        <f aca="true" t="shared" si="132" ref="A166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aca="true" t="shared" si="133" ref="D166:E166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 ht="12.75">
      <c r="A167" s="94" t="str">
        <f aca="true" t="shared" si="134" ref="A167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aca="true" t="shared" si="135" ref="D167:E167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 ht="12.75">
      <c r="A168" s="94" t="str">
        <f aca="true" t="shared" si="136" ref="A168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aca="true" t="shared" si="137" ref="D168:E168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 ht="12.75">
      <c r="A169" s="94" t="str">
        <f aca="true" t="shared" si="138" ref="A169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aca="true" t="shared" si="139" ref="D169:E16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 ht="12.75">
      <c r="A170" s="94" t="str">
        <f aca="true" t="shared" si="140" ref="A17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aca="true" t="shared" si="141" ref="D170:E170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 ht="12.75">
      <c r="A171" s="94" t="str">
        <f aca="true" t="shared" si="142" ref="A171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aca="true" t="shared" si="143" ref="D171:E171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2" s="391" customFormat="1" ht="24" customHeight="1">
      <c r="A172" s="390"/>
      <c r="B172" s="391" t="s">
        <v>161</v>
      </c>
    </row>
    <row r="173" spans="1:33" s="3" customFormat="1" ht="12.75">
      <c r="A173" s="670" t="s">
        <v>169</v>
      </c>
      <c r="B173" s="672" t="s">
        <v>168</v>
      </c>
      <c r="C173" s="674" t="s">
        <v>59</v>
      </c>
      <c r="D173" s="385" t="str">
        <f aca="true" t="shared" si="144" ref="D173:AG173">IF(G$79="","",G$79)</f>
        <v>Faza oper.</v>
      </c>
      <c r="E173" s="385" t="str">
        <f t="shared" si="144"/>
        <v>Faza oper.</v>
      </c>
      <c r="F173" s="385" t="str">
        <f t="shared" si="144"/>
        <v>Faza oper.</v>
      </c>
      <c r="G173" s="385" t="str">
        <f t="shared" si="144"/>
        <v>Faza oper.</v>
      </c>
      <c r="H173" s="385" t="str">
        <f t="shared" si="144"/>
        <v>Faza oper.</v>
      </c>
      <c r="I173" s="385" t="str">
        <f t="shared" si="144"/>
        <v>Faza oper.</v>
      </c>
      <c r="J173" s="385" t="str">
        <f t="shared" si="144"/>
        <v>Faza oper.</v>
      </c>
      <c r="K173" s="385" t="str">
        <f t="shared" si="144"/>
        <v>Faza oper.</v>
      </c>
      <c r="L173" s="385" t="str">
        <f t="shared" si="144"/>
        <v>Faza oper.</v>
      </c>
      <c r="M173" s="385" t="str">
        <f t="shared" si="144"/>
        <v>Faza oper.</v>
      </c>
      <c r="N173" s="385" t="str">
        <f t="shared" si="144"/>
        <v>Faza oper.</v>
      </c>
      <c r="O173" s="385" t="str">
        <f t="shared" si="144"/>
        <v>Faza oper.</v>
      </c>
      <c r="P173" s="385" t="str">
        <f t="shared" si="144"/>
        <v>Faza oper.</v>
      </c>
      <c r="Q173" s="385" t="str">
        <f t="shared" si="144"/>
        <v>Faza oper.</v>
      </c>
      <c r="R173" s="385" t="str">
        <f t="shared" si="144"/>
        <v>Faza oper.</v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33" s="3" customFormat="1" ht="12.75">
      <c r="A174" s="671"/>
      <c r="B174" s="673"/>
      <c r="C174" s="675"/>
      <c r="D174" s="33">
        <f aca="true" t="shared" si="145" ref="D174:AG174">IF(G$80="","",G$80)</f>
        <v>2016</v>
      </c>
      <c r="E174" s="33">
        <f t="shared" si="145"/>
        <v>2017</v>
      </c>
      <c r="F174" s="33">
        <f t="shared" si="145"/>
        <v>2018</v>
      </c>
      <c r="G174" s="33">
        <f t="shared" si="145"/>
        <v>2019</v>
      </c>
      <c r="H174" s="33">
        <f t="shared" si="145"/>
        <v>2020</v>
      </c>
      <c r="I174" s="33">
        <f t="shared" si="145"/>
        <v>2021</v>
      </c>
      <c r="J174" s="33">
        <f t="shared" si="145"/>
        <v>2022</v>
      </c>
      <c r="K174" s="33">
        <f t="shared" si="145"/>
        <v>2023</v>
      </c>
      <c r="L174" s="33">
        <f t="shared" si="145"/>
        <v>2024</v>
      </c>
      <c r="M174" s="33">
        <f t="shared" si="145"/>
        <v>2025</v>
      </c>
      <c r="N174" s="33">
        <f t="shared" si="145"/>
        <v>2026</v>
      </c>
      <c r="O174" s="33">
        <f t="shared" si="145"/>
        <v>2027</v>
      </c>
      <c r="P174" s="33">
        <f t="shared" si="145"/>
        <v>2028</v>
      </c>
      <c r="Q174" s="33">
        <f t="shared" si="145"/>
        <v>2029</v>
      </c>
      <c r="R174" s="33">
        <f t="shared" si="145"/>
        <v>2030</v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40" s="70" customFormat="1" ht="12.75">
      <c r="A175" s="221" t="s">
        <v>113</v>
      </c>
      <c r="B175" s="222" t="s">
        <v>152</v>
      </c>
      <c r="C175" s="223">
        <f>SUM($C$81:$C$100)*(1+SUM($C$537))</f>
        <v>0</v>
      </c>
      <c r="D175" s="223" t="str">
        <f aca="true" t="shared" si="146" ref="D175:AG175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33" s="69" customFormat="1" ht="12.75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aca="true" t="shared" si="147" ref="D176:AG176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 ht="12.75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aca="true" t="shared" si="148" ref="E177:AG177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 ht="12.75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aca="true" t="shared" si="149" ref="D178:AG178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 ht="12.75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aca="true" t="shared" si="150" ref="D179:AG179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 ht="12.75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aca="true" t="shared" si="151" ref="E180:AG180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 ht="12.75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aca="true" t="shared" si="152" ref="E181:AG181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 ht="12.75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aca="true" t="shared" si="153" ref="E182:AG182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 ht="12.75">
      <c r="A183" s="221" t="s">
        <v>135</v>
      </c>
      <c r="B183" s="222" t="s">
        <v>156</v>
      </c>
      <c r="C183" s="247">
        <f>SUM($C$131:$C$150,$C$152:$C$171)</f>
        <v>0</v>
      </c>
      <c r="D183" s="223">
        <f aca="true" t="shared" si="154" ref="D183:AG183">IF(G$79="","",SUM(G$131:G$150,G$152:G$171))</f>
        <v>0</v>
      </c>
      <c r="E183" s="223">
        <f t="shared" si="154"/>
        <v>0</v>
      </c>
      <c r="F183" s="223">
        <f t="shared" si="154"/>
        <v>0</v>
      </c>
      <c r="G183" s="223">
        <f t="shared" si="154"/>
        <v>0</v>
      </c>
      <c r="H183" s="223">
        <f t="shared" si="154"/>
        <v>0</v>
      </c>
      <c r="I183" s="223">
        <f t="shared" si="154"/>
        <v>0</v>
      </c>
      <c r="J183" s="223">
        <f t="shared" si="154"/>
        <v>0</v>
      </c>
      <c r="K183" s="223">
        <f t="shared" si="154"/>
        <v>0</v>
      </c>
      <c r="L183" s="223">
        <f t="shared" si="154"/>
        <v>0</v>
      </c>
      <c r="M183" s="223">
        <f t="shared" si="154"/>
        <v>0</v>
      </c>
      <c r="N183" s="223">
        <f t="shared" si="154"/>
        <v>0</v>
      </c>
      <c r="O183" s="223">
        <f t="shared" si="154"/>
        <v>0</v>
      </c>
      <c r="P183" s="223">
        <f t="shared" si="154"/>
        <v>0</v>
      </c>
      <c r="Q183" s="223">
        <f t="shared" si="154"/>
        <v>0</v>
      </c>
      <c r="R183" s="223">
        <f t="shared" si="154"/>
        <v>0</v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 ht="12.75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aca="true" t="shared" si="155" ref="D184:AG184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 ht="12.75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>
        <f aca="true" t="shared" si="156" ref="D185:AG185">IF(G$79="","",SUM(D$183,D$184))</f>
        <v>0</v>
      </c>
      <c r="E185" s="229">
        <f t="shared" si="156"/>
        <v>0</v>
      </c>
      <c r="F185" s="229">
        <f t="shared" si="156"/>
        <v>0</v>
      </c>
      <c r="G185" s="229">
        <f t="shared" si="156"/>
        <v>0</v>
      </c>
      <c r="H185" s="229">
        <f t="shared" si="156"/>
        <v>0</v>
      </c>
      <c r="I185" s="229">
        <f t="shared" si="156"/>
        <v>0</v>
      </c>
      <c r="J185" s="229">
        <f t="shared" si="156"/>
        <v>0</v>
      </c>
      <c r="K185" s="229">
        <f t="shared" si="156"/>
        <v>0</v>
      </c>
      <c r="L185" s="229">
        <f t="shared" si="156"/>
        <v>0</v>
      </c>
      <c r="M185" s="229">
        <f t="shared" si="156"/>
        <v>0</v>
      </c>
      <c r="N185" s="229">
        <f t="shared" si="156"/>
        <v>0</v>
      </c>
      <c r="O185" s="229">
        <f t="shared" si="156"/>
        <v>0</v>
      </c>
      <c r="P185" s="229">
        <f t="shared" si="156"/>
        <v>0</v>
      </c>
      <c r="Q185" s="229">
        <f t="shared" si="156"/>
        <v>0</v>
      </c>
      <c r="R185" s="229">
        <f t="shared" si="156"/>
        <v>0</v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 ht="12.75">
      <c r="A186" s="224" t="s">
        <v>111</v>
      </c>
      <c r="B186" s="225" t="s">
        <v>119</v>
      </c>
      <c r="C186" s="249">
        <f>$C$126</f>
        <v>0</v>
      </c>
      <c r="D186" s="226" t="str">
        <f aca="true" t="shared" si="157" ref="D186:AG186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 ht="12.75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>
        <f aca="true" t="shared" si="158" ref="D187:AG187">IF(G$79="","",SUM(D$177,D$180,D$185,D$186))</f>
        <v>0</v>
      </c>
      <c r="E187" s="252">
        <f t="shared" si="158"/>
        <v>0</v>
      </c>
      <c r="F187" s="252">
        <f t="shared" si="158"/>
        <v>0</v>
      </c>
      <c r="G187" s="252">
        <f t="shared" si="158"/>
        <v>0</v>
      </c>
      <c r="H187" s="252">
        <f t="shared" si="158"/>
        <v>0</v>
      </c>
      <c r="I187" s="252">
        <f t="shared" si="158"/>
        <v>0</v>
      </c>
      <c r="J187" s="252">
        <f t="shared" si="158"/>
        <v>0</v>
      </c>
      <c r="K187" s="252">
        <f t="shared" si="158"/>
        <v>0</v>
      </c>
      <c r="L187" s="252">
        <f t="shared" si="158"/>
        <v>0</v>
      </c>
      <c r="M187" s="252">
        <f t="shared" si="158"/>
        <v>0</v>
      </c>
      <c r="N187" s="252">
        <f t="shared" si="158"/>
        <v>0</v>
      </c>
      <c r="O187" s="252">
        <f t="shared" si="158"/>
        <v>0</v>
      </c>
      <c r="P187" s="252">
        <f t="shared" si="158"/>
        <v>0</v>
      </c>
      <c r="Q187" s="252">
        <f t="shared" si="158"/>
        <v>0</v>
      </c>
      <c r="R187" s="252">
        <f t="shared" si="158"/>
        <v>0</v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 ht="12.75">
      <c r="A188" s="254" t="s">
        <v>157</v>
      </c>
      <c r="B188" s="255" t="s">
        <v>158</v>
      </c>
      <c r="C188" s="256">
        <f>SUM($C$175,$C$178,$C$183,$C$186)</f>
        <v>0</v>
      </c>
      <c r="D188" s="256">
        <f aca="true" t="shared" si="159" ref="D188:AG188">IF(G$79="","",SUM(D$175,D$178,D$183,D$186))</f>
        <v>0</v>
      </c>
      <c r="E188" s="256">
        <f t="shared" si="159"/>
        <v>0</v>
      </c>
      <c r="F188" s="256">
        <f t="shared" si="159"/>
        <v>0</v>
      </c>
      <c r="G188" s="256">
        <f t="shared" si="159"/>
        <v>0</v>
      </c>
      <c r="H188" s="256">
        <f t="shared" si="159"/>
        <v>0</v>
      </c>
      <c r="I188" s="256">
        <f t="shared" si="159"/>
        <v>0</v>
      </c>
      <c r="J188" s="256">
        <f t="shared" si="159"/>
        <v>0</v>
      </c>
      <c r="K188" s="256">
        <f t="shared" si="159"/>
        <v>0</v>
      </c>
      <c r="L188" s="256">
        <f t="shared" si="159"/>
        <v>0</v>
      </c>
      <c r="M188" s="256">
        <f t="shared" si="159"/>
        <v>0</v>
      </c>
      <c r="N188" s="256">
        <f t="shared" si="159"/>
        <v>0</v>
      </c>
      <c r="O188" s="256">
        <f t="shared" si="159"/>
        <v>0</v>
      </c>
      <c r="P188" s="256">
        <f t="shared" si="159"/>
        <v>0</v>
      </c>
      <c r="Q188" s="256">
        <f t="shared" si="159"/>
        <v>0</v>
      </c>
      <c r="R188" s="256">
        <f t="shared" si="159"/>
        <v>0</v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 ht="12.75">
      <c r="A189" s="392" t="s">
        <v>21</v>
      </c>
      <c r="B189" s="393" t="s">
        <v>120</v>
      </c>
      <c r="C189" s="394">
        <f>SUM($C$176,$C$179,$C$184)</f>
        <v>0</v>
      </c>
      <c r="D189" s="394">
        <f aca="true" t="shared" si="160" ref="D189:AG189">IF(G$79="","",SUM(D$176,D$179,D$184))</f>
        <v>0</v>
      </c>
      <c r="E189" s="394">
        <f t="shared" si="160"/>
        <v>0</v>
      </c>
      <c r="F189" s="394">
        <f t="shared" si="160"/>
        <v>0</v>
      </c>
      <c r="G189" s="394">
        <f t="shared" si="160"/>
        <v>0</v>
      </c>
      <c r="H189" s="394">
        <f t="shared" si="160"/>
        <v>0</v>
      </c>
      <c r="I189" s="394">
        <f t="shared" si="160"/>
        <v>0</v>
      </c>
      <c r="J189" s="394">
        <f t="shared" si="160"/>
        <v>0</v>
      </c>
      <c r="K189" s="394">
        <f t="shared" si="160"/>
        <v>0</v>
      </c>
      <c r="L189" s="394">
        <f t="shared" si="160"/>
        <v>0</v>
      </c>
      <c r="M189" s="394">
        <f t="shared" si="160"/>
        <v>0</v>
      </c>
      <c r="N189" s="394">
        <f t="shared" si="160"/>
        <v>0</v>
      </c>
      <c r="O189" s="394">
        <f t="shared" si="160"/>
        <v>0</v>
      </c>
      <c r="P189" s="394">
        <f t="shared" si="160"/>
        <v>0</v>
      </c>
      <c r="Q189" s="394">
        <f t="shared" si="160"/>
        <v>0</v>
      </c>
      <c r="R189" s="394">
        <f t="shared" si="160"/>
        <v>0</v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2" s="363" customFormat="1" ht="19.5" customHeight="1">
      <c r="A190" s="362"/>
      <c r="B190" s="363" t="s">
        <v>122</v>
      </c>
    </row>
    <row r="191" spans="1:33" s="3" customFormat="1" ht="12.75">
      <c r="A191" s="670" t="s">
        <v>10</v>
      </c>
      <c r="B191" s="672" t="s">
        <v>205</v>
      </c>
      <c r="C191" s="674" t="s">
        <v>59</v>
      </c>
      <c r="D191" s="385" t="str">
        <f aca="true" t="shared" si="161" ref="D191:AG191">IF(G$79="","",G$79)</f>
        <v>Faza oper.</v>
      </c>
      <c r="E191" s="385" t="str">
        <f t="shared" si="161"/>
        <v>Faza oper.</v>
      </c>
      <c r="F191" s="385" t="str">
        <f t="shared" si="161"/>
        <v>Faza oper.</v>
      </c>
      <c r="G191" s="385" t="str">
        <f t="shared" si="161"/>
        <v>Faza oper.</v>
      </c>
      <c r="H191" s="385" t="str">
        <f t="shared" si="161"/>
        <v>Faza oper.</v>
      </c>
      <c r="I191" s="385" t="str">
        <f t="shared" si="161"/>
        <v>Faza oper.</v>
      </c>
      <c r="J191" s="385" t="str">
        <f t="shared" si="161"/>
        <v>Faza oper.</v>
      </c>
      <c r="K191" s="385" t="str">
        <f t="shared" si="161"/>
        <v>Faza oper.</v>
      </c>
      <c r="L191" s="385" t="str">
        <f t="shared" si="161"/>
        <v>Faza oper.</v>
      </c>
      <c r="M191" s="385" t="str">
        <f t="shared" si="161"/>
        <v>Faza oper.</v>
      </c>
      <c r="N191" s="385" t="str">
        <f t="shared" si="161"/>
        <v>Faza oper.</v>
      </c>
      <c r="O191" s="385" t="str">
        <f t="shared" si="161"/>
        <v>Faza oper.</v>
      </c>
      <c r="P191" s="385" t="str">
        <f t="shared" si="161"/>
        <v>Faza oper.</v>
      </c>
      <c r="Q191" s="385" t="str">
        <f t="shared" si="161"/>
        <v>Faza oper.</v>
      </c>
      <c r="R191" s="385" t="str">
        <f t="shared" si="161"/>
        <v>Faza oper.</v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 ht="12.75">
      <c r="A192" s="671"/>
      <c r="B192" s="673"/>
      <c r="C192" s="675"/>
      <c r="D192" s="33">
        <f aca="true" t="shared" si="162" ref="D192:AG192">IF(G$80="","",G$80)</f>
        <v>2016</v>
      </c>
      <c r="E192" s="33">
        <f t="shared" si="162"/>
        <v>2017</v>
      </c>
      <c r="F192" s="33">
        <f t="shared" si="162"/>
        <v>2018</v>
      </c>
      <c r="G192" s="33">
        <f t="shared" si="162"/>
        <v>2019</v>
      </c>
      <c r="H192" s="33">
        <f t="shared" si="162"/>
        <v>2020</v>
      </c>
      <c r="I192" s="33">
        <f t="shared" si="162"/>
        <v>2021</v>
      </c>
      <c r="J192" s="33">
        <f t="shared" si="162"/>
        <v>2022</v>
      </c>
      <c r="K192" s="33">
        <f t="shared" si="162"/>
        <v>2023</v>
      </c>
      <c r="L192" s="33">
        <f t="shared" si="162"/>
        <v>2024</v>
      </c>
      <c r="M192" s="33">
        <f t="shared" si="162"/>
        <v>2025</v>
      </c>
      <c r="N192" s="33">
        <f t="shared" si="162"/>
        <v>2026</v>
      </c>
      <c r="O192" s="33">
        <f t="shared" si="162"/>
        <v>2027</v>
      </c>
      <c r="P192" s="33">
        <f t="shared" si="162"/>
        <v>2028</v>
      </c>
      <c r="Q192" s="33">
        <f t="shared" si="162"/>
        <v>2029</v>
      </c>
      <c r="R192" s="33">
        <f t="shared" si="162"/>
        <v>2030</v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 ht="12.75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 ht="12.75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 ht="12.75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2" s="374" customFormat="1" ht="24" customHeight="1">
      <c r="A196" s="373" t="s">
        <v>132</v>
      </c>
      <c r="B196" s="374" t="s">
        <v>133</v>
      </c>
    </row>
    <row r="197" spans="1:2" s="396" customFormat="1" ht="19.5" customHeight="1">
      <c r="A197" s="395" t="s">
        <v>22</v>
      </c>
      <c r="B197" s="396" t="s">
        <v>97</v>
      </c>
    </row>
    <row r="198" spans="1:33" s="8" customFormat="1" ht="12.75">
      <c r="A198" s="670" t="s">
        <v>10</v>
      </c>
      <c r="B198" s="672" t="s">
        <v>206</v>
      </c>
      <c r="C198" s="674" t="s">
        <v>0</v>
      </c>
      <c r="D198" s="385" t="str">
        <f aca="true" t="shared" si="163" ref="D198:AG198">IF(G$79="","",G$79)</f>
        <v>Faza oper.</v>
      </c>
      <c r="E198" s="385" t="str">
        <f t="shared" si="163"/>
        <v>Faza oper.</v>
      </c>
      <c r="F198" s="385" t="str">
        <f t="shared" si="163"/>
        <v>Faza oper.</v>
      </c>
      <c r="G198" s="385" t="str">
        <f t="shared" si="163"/>
        <v>Faza oper.</v>
      </c>
      <c r="H198" s="385" t="str">
        <f t="shared" si="163"/>
        <v>Faza oper.</v>
      </c>
      <c r="I198" s="385" t="str">
        <f t="shared" si="163"/>
        <v>Faza oper.</v>
      </c>
      <c r="J198" s="385" t="str">
        <f t="shared" si="163"/>
        <v>Faza oper.</v>
      </c>
      <c r="K198" s="385" t="str">
        <f t="shared" si="163"/>
        <v>Faza oper.</v>
      </c>
      <c r="L198" s="385" t="str">
        <f t="shared" si="163"/>
        <v>Faza oper.</v>
      </c>
      <c r="M198" s="385" t="str">
        <f t="shared" si="163"/>
        <v>Faza oper.</v>
      </c>
      <c r="N198" s="385" t="str">
        <f t="shared" si="163"/>
        <v>Faza oper.</v>
      </c>
      <c r="O198" s="385" t="str">
        <f t="shared" si="163"/>
        <v>Faza oper.</v>
      </c>
      <c r="P198" s="385" t="str">
        <f t="shared" si="163"/>
        <v>Faza oper.</v>
      </c>
      <c r="Q198" s="385" t="str">
        <f t="shared" si="163"/>
        <v>Faza oper.</v>
      </c>
      <c r="R198" s="385" t="str">
        <f t="shared" si="163"/>
        <v>Faza oper.</v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 ht="12.75">
      <c r="A199" s="671"/>
      <c r="B199" s="673"/>
      <c r="C199" s="675"/>
      <c r="D199" s="33">
        <f aca="true" t="shared" si="164" ref="D199:AG199">IF(G$80="","",G$80)</f>
        <v>2016</v>
      </c>
      <c r="E199" s="33">
        <f t="shared" si="164"/>
        <v>2017</v>
      </c>
      <c r="F199" s="33">
        <f t="shared" si="164"/>
        <v>2018</v>
      </c>
      <c r="G199" s="33">
        <f t="shared" si="164"/>
        <v>2019</v>
      </c>
      <c r="H199" s="33">
        <f t="shared" si="164"/>
        <v>2020</v>
      </c>
      <c r="I199" s="33">
        <f t="shared" si="164"/>
        <v>2021</v>
      </c>
      <c r="J199" s="33">
        <f t="shared" si="164"/>
        <v>2022</v>
      </c>
      <c r="K199" s="33">
        <f t="shared" si="164"/>
        <v>2023</v>
      </c>
      <c r="L199" s="33">
        <f t="shared" si="164"/>
        <v>2024</v>
      </c>
      <c r="M199" s="33">
        <f t="shared" si="164"/>
        <v>2025</v>
      </c>
      <c r="N199" s="33">
        <f t="shared" si="164"/>
        <v>2026</v>
      </c>
      <c r="O199" s="33">
        <f t="shared" si="164"/>
        <v>2027</v>
      </c>
      <c r="P199" s="33">
        <f t="shared" si="164"/>
        <v>2028</v>
      </c>
      <c r="Q199" s="33">
        <f t="shared" si="164"/>
        <v>2029</v>
      </c>
      <c r="R199" s="33">
        <f t="shared" si="164"/>
        <v>2030</v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 ht="12.75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 ht="12.75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 ht="12.75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 ht="12.75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 ht="12.75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 ht="12.75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 ht="12.75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 ht="12.75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 ht="12.75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 ht="12.75">
      <c r="A209" s="120" t="s">
        <v>176</v>
      </c>
      <c r="B209" s="264" t="s">
        <v>177</v>
      </c>
      <c r="C209" s="121" t="s">
        <v>1</v>
      </c>
      <c r="D209" s="74" t="str">
        <f aca="true" t="shared" si="165" ref="D209:AG209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 ht="12.75">
      <c r="A210" s="120">
        <v>10</v>
      </c>
      <c r="B210" s="264" t="s">
        <v>143</v>
      </c>
      <c r="C210" s="121" t="s">
        <v>1</v>
      </c>
      <c r="D210" s="132">
        <f>IF(G$79="","",SUM(D$204,D$205)*D$50)</f>
        <v>0</v>
      </c>
      <c r="E210" s="132">
        <f aca="true" t="shared" si="166" ref="E210:AG210">IF(H$79="","",SUM(E$204,E$205)*E$50)</f>
        <v>0</v>
      </c>
      <c r="F210" s="132">
        <f t="shared" si="166"/>
        <v>0</v>
      </c>
      <c r="G210" s="132">
        <f t="shared" si="166"/>
        <v>0</v>
      </c>
      <c r="H210" s="132">
        <f t="shared" si="166"/>
        <v>0</v>
      </c>
      <c r="I210" s="132">
        <f t="shared" si="166"/>
        <v>0</v>
      </c>
      <c r="J210" s="132">
        <f t="shared" si="166"/>
        <v>0</v>
      </c>
      <c r="K210" s="132">
        <f t="shared" si="166"/>
        <v>0</v>
      </c>
      <c r="L210" s="132">
        <f t="shared" si="166"/>
        <v>0</v>
      </c>
      <c r="M210" s="132">
        <f t="shared" si="166"/>
        <v>0</v>
      </c>
      <c r="N210" s="132">
        <f t="shared" si="166"/>
        <v>0</v>
      </c>
      <c r="O210" s="132">
        <f t="shared" si="166"/>
        <v>0</v>
      </c>
      <c r="P210" s="132">
        <f t="shared" si="166"/>
        <v>0</v>
      </c>
      <c r="Q210" s="132">
        <f t="shared" si="166"/>
        <v>0</v>
      </c>
      <c r="R210" s="132">
        <f t="shared" si="166"/>
        <v>0</v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 ht="12.75">
      <c r="A211" s="45">
        <v>11</v>
      </c>
      <c r="B211" s="265" t="s">
        <v>173</v>
      </c>
      <c r="C211" s="148" t="s">
        <v>1</v>
      </c>
      <c r="D211" s="266">
        <f aca="true" t="shared" si="167" ref="D211:AG211">IF(G$79="","",SUM(D$200:D$203,D$206:D$207,D$210)*(1+SUM($C$540)))</f>
        <v>0</v>
      </c>
      <c r="E211" s="266">
        <f t="shared" si="167"/>
        <v>0</v>
      </c>
      <c r="F211" s="266">
        <f t="shared" si="167"/>
        <v>0</v>
      </c>
      <c r="G211" s="266">
        <f t="shared" si="167"/>
        <v>0</v>
      </c>
      <c r="H211" s="266">
        <f t="shared" si="167"/>
        <v>0</v>
      </c>
      <c r="I211" s="266">
        <f t="shared" si="167"/>
        <v>0</v>
      </c>
      <c r="J211" s="266">
        <f t="shared" si="167"/>
        <v>0</v>
      </c>
      <c r="K211" s="266">
        <f t="shared" si="167"/>
        <v>0</v>
      </c>
      <c r="L211" s="266">
        <f t="shared" si="167"/>
        <v>0</v>
      </c>
      <c r="M211" s="266">
        <f t="shared" si="167"/>
        <v>0</v>
      </c>
      <c r="N211" s="266">
        <f t="shared" si="167"/>
        <v>0</v>
      </c>
      <c r="O211" s="266">
        <f t="shared" si="167"/>
        <v>0</v>
      </c>
      <c r="P211" s="266">
        <f t="shared" si="167"/>
        <v>0</v>
      </c>
      <c r="Q211" s="266">
        <f t="shared" si="167"/>
        <v>0</v>
      </c>
      <c r="R211" s="266">
        <f t="shared" si="167"/>
        <v>0</v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 ht="12.75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>
        <f aca="true" t="shared" si="168" ref="D212:AG212">IF(G$79="","",SUM(D$211,D$209)*(1+SUM($C$540)))</f>
        <v>0</v>
      </c>
      <c r="E212" s="398">
        <f t="shared" si="168"/>
        <v>0</v>
      </c>
      <c r="F212" s="398">
        <f t="shared" si="168"/>
        <v>0</v>
      </c>
      <c r="G212" s="398">
        <f t="shared" si="168"/>
        <v>0</v>
      </c>
      <c r="H212" s="398">
        <f t="shared" si="168"/>
        <v>0</v>
      </c>
      <c r="I212" s="398">
        <f t="shared" si="168"/>
        <v>0</v>
      </c>
      <c r="J212" s="398">
        <f t="shared" si="168"/>
        <v>0</v>
      </c>
      <c r="K212" s="398">
        <f t="shared" si="168"/>
        <v>0</v>
      </c>
      <c r="L212" s="398">
        <f t="shared" si="168"/>
        <v>0</v>
      </c>
      <c r="M212" s="398">
        <f t="shared" si="168"/>
        <v>0</v>
      </c>
      <c r="N212" s="398">
        <f t="shared" si="168"/>
        <v>0</v>
      </c>
      <c r="O212" s="398">
        <f t="shared" si="168"/>
        <v>0</v>
      </c>
      <c r="P212" s="398">
        <f t="shared" si="168"/>
        <v>0</v>
      </c>
      <c r="Q212" s="398">
        <f t="shared" si="168"/>
        <v>0</v>
      </c>
      <c r="R212" s="398">
        <f t="shared" si="168"/>
        <v>0</v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2" s="396" customFormat="1" ht="19.5" customHeight="1">
      <c r="A213" s="395"/>
      <c r="B213" s="396" t="s">
        <v>136</v>
      </c>
    </row>
    <row r="214" spans="1:33" s="8" customFormat="1" ht="12.75">
      <c r="A214" s="670" t="s">
        <v>10</v>
      </c>
      <c r="B214" s="672" t="s">
        <v>207</v>
      </c>
      <c r="C214" s="674" t="s">
        <v>0</v>
      </c>
      <c r="D214" s="385" t="str">
        <f aca="true" t="shared" si="169" ref="D214:AG214">IF(G$79="","",G$79)</f>
        <v>Faza oper.</v>
      </c>
      <c r="E214" s="385" t="str">
        <f t="shared" si="169"/>
        <v>Faza oper.</v>
      </c>
      <c r="F214" s="385" t="str">
        <f t="shared" si="169"/>
        <v>Faza oper.</v>
      </c>
      <c r="G214" s="385" t="str">
        <f t="shared" si="169"/>
        <v>Faza oper.</v>
      </c>
      <c r="H214" s="385" t="str">
        <f t="shared" si="169"/>
        <v>Faza oper.</v>
      </c>
      <c r="I214" s="385" t="str">
        <f t="shared" si="169"/>
        <v>Faza oper.</v>
      </c>
      <c r="J214" s="385" t="str">
        <f t="shared" si="169"/>
        <v>Faza oper.</v>
      </c>
      <c r="K214" s="385" t="str">
        <f t="shared" si="169"/>
        <v>Faza oper.</v>
      </c>
      <c r="L214" s="385" t="str">
        <f t="shared" si="169"/>
        <v>Faza oper.</v>
      </c>
      <c r="M214" s="385" t="str">
        <f t="shared" si="169"/>
        <v>Faza oper.</v>
      </c>
      <c r="N214" s="385" t="str">
        <f t="shared" si="169"/>
        <v>Faza oper.</v>
      </c>
      <c r="O214" s="385" t="str">
        <f t="shared" si="169"/>
        <v>Faza oper.</v>
      </c>
      <c r="P214" s="385" t="str">
        <f t="shared" si="169"/>
        <v>Faza oper.</v>
      </c>
      <c r="Q214" s="385" t="str">
        <f t="shared" si="169"/>
        <v>Faza oper.</v>
      </c>
      <c r="R214" s="385" t="str">
        <f t="shared" si="169"/>
        <v>Faza oper.</v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 ht="12.75">
      <c r="A215" s="671"/>
      <c r="B215" s="673"/>
      <c r="C215" s="675"/>
      <c r="D215" s="33">
        <f aca="true" t="shared" si="170" ref="D215:AG215">IF(G$80="","",G$80)</f>
        <v>2016</v>
      </c>
      <c r="E215" s="33">
        <f t="shared" si="170"/>
        <v>2017</v>
      </c>
      <c r="F215" s="33">
        <f t="shared" si="170"/>
        <v>2018</v>
      </c>
      <c r="G215" s="33">
        <f t="shared" si="170"/>
        <v>2019</v>
      </c>
      <c r="H215" s="33">
        <f t="shared" si="170"/>
        <v>2020</v>
      </c>
      <c r="I215" s="33">
        <f t="shared" si="170"/>
        <v>2021</v>
      </c>
      <c r="J215" s="33">
        <f t="shared" si="170"/>
        <v>2022</v>
      </c>
      <c r="K215" s="33">
        <f t="shared" si="170"/>
        <v>2023</v>
      </c>
      <c r="L215" s="33">
        <f t="shared" si="170"/>
        <v>2024</v>
      </c>
      <c r="M215" s="33">
        <f t="shared" si="170"/>
        <v>2025</v>
      </c>
      <c r="N215" s="33">
        <f t="shared" si="170"/>
        <v>2026</v>
      </c>
      <c r="O215" s="33">
        <f t="shared" si="170"/>
        <v>2027</v>
      </c>
      <c r="P215" s="33">
        <f t="shared" si="170"/>
        <v>2028</v>
      </c>
      <c r="Q215" s="33">
        <f t="shared" si="170"/>
        <v>2029</v>
      </c>
      <c r="R215" s="33">
        <f t="shared" si="170"/>
        <v>2030</v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 ht="12.75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aca="true" t="shared" si="171" ref="E216:AG216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 ht="12.75">
      <c r="A217" s="270" t="s">
        <v>11</v>
      </c>
      <c r="B217" s="271" t="s">
        <v>171</v>
      </c>
      <c r="C217" s="168" t="s">
        <v>1</v>
      </c>
      <c r="D217" s="272">
        <f aca="true" t="shared" si="172" ref="D217:AG217">IF(G$79="","",SUM(AK$81:AK$100,AK$103:AK$122,AK$131:AK$150,AK$152:AK$171)*(1+SUM($C$537)))</f>
        <v>0</v>
      </c>
      <c r="E217" s="272">
        <f t="shared" si="172"/>
        <v>0</v>
      </c>
      <c r="F217" s="272">
        <f t="shared" si="172"/>
        <v>0</v>
      </c>
      <c r="G217" s="272">
        <f t="shared" si="172"/>
        <v>0</v>
      </c>
      <c r="H217" s="272">
        <f t="shared" si="172"/>
        <v>0</v>
      </c>
      <c r="I217" s="272">
        <f t="shared" si="172"/>
        <v>0</v>
      </c>
      <c r="J217" s="272">
        <f t="shared" si="172"/>
        <v>0</v>
      </c>
      <c r="K217" s="272">
        <f t="shared" si="172"/>
        <v>0</v>
      </c>
      <c r="L217" s="272">
        <f t="shared" si="172"/>
        <v>0</v>
      </c>
      <c r="M217" s="272">
        <f t="shared" si="172"/>
        <v>0</v>
      </c>
      <c r="N217" s="272">
        <f t="shared" si="172"/>
        <v>0</v>
      </c>
      <c r="O217" s="272">
        <f t="shared" si="172"/>
        <v>0</v>
      </c>
      <c r="P217" s="272">
        <f t="shared" si="172"/>
        <v>0</v>
      </c>
      <c r="Q217" s="272">
        <f t="shared" si="172"/>
        <v>0</v>
      </c>
      <c r="R217" s="272">
        <f t="shared" si="172"/>
        <v>0</v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 ht="12.75">
      <c r="A218" s="270" t="s">
        <v>12</v>
      </c>
      <c r="B218" s="271" t="s">
        <v>172</v>
      </c>
      <c r="C218" s="168" t="s">
        <v>1</v>
      </c>
      <c r="D218" s="272" t="str">
        <f aca="true" t="shared" si="173" ref="D218:AG218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 ht="12.75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>
        <f>IF(G$79="","",SUM(D$217,D$218))</f>
        <v>0</v>
      </c>
      <c r="E219" s="132">
        <f aca="true" t="shared" si="174" ref="E219:AG219">IF(H$79="","",SUM(E$217,E$218))</f>
        <v>0</v>
      </c>
      <c r="F219" s="132">
        <f t="shared" si="174"/>
        <v>0</v>
      </c>
      <c r="G219" s="132">
        <f t="shared" si="174"/>
        <v>0</v>
      </c>
      <c r="H219" s="132">
        <f t="shared" si="174"/>
        <v>0</v>
      </c>
      <c r="I219" s="132">
        <f t="shared" si="174"/>
        <v>0</v>
      </c>
      <c r="J219" s="132">
        <f t="shared" si="174"/>
        <v>0</v>
      </c>
      <c r="K219" s="132">
        <f t="shared" si="174"/>
        <v>0</v>
      </c>
      <c r="L219" s="132">
        <f t="shared" si="174"/>
        <v>0</v>
      </c>
      <c r="M219" s="132">
        <f t="shared" si="174"/>
        <v>0</v>
      </c>
      <c r="N219" s="132">
        <f t="shared" si="174"/>
        <v>0</v>
      </c>
      <c r="O219" s="132">
        <f t="shared" si="174"/>
        <v>0</v>
      </c>
      <c r="P219" s="132">
        <f t="shared" si="174"/>
        <v>0</v>
      </c>
      <c r="Q219" s="132">
        <f t="shared" si="174"/>
        <v>0</v>
      </c>
      <c r="R219" s="132">
        <f t="shared" si="174"/>
        <v>0</v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 ht="12.75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 ht="12.75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 ht="12.75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 ht="12.75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 ht="12.75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 ht="12.75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 ht="12.75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 ht="12.75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 ht="12.75">
      <c r="A228" s="120" t="s">
        <v>176</v>
      </c>
      <c r="B228" s="264" t="s">
        <v>177</v>
      </c>
      <c r="C228" s="121" t="s">
        <v>1</v>
      </c>
      <c r="D228" s="132" t="str">
        <f aca="true" t="shared" si="175" ref="D228:AG228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 ht="12.75">
      <c r="A229" s="120">
        <v>10</v>
      </c>
      <c r="B229" s="264" t="s">
        <v>143</v>
      </c>
      <c r="C229" s="121" t="s">
        <v>1</v>
      </c>
      <c r="D229" s="132">
        <f>IF(G$79="","",SUM(D$223:D$224)*D$50)</f>
        <v>0</v>
      </c>
      <c r="E229" s="132">
        <f aca="true" t="shared" si="176" ref="E229:AG229">IF(H$79="","",SUM(E$223:E$224)*E$50)</f>
        <v>0</v>
      </c>
      <c r="F229" s="132">
        <f t="shared" si="176"/>
        <v>0</v>
      </c>
      <c r="G229" s="132">
        <f t="shared" si="176"/>
        <v>0</v>
      </c>
      <c r="H229" s="132">
        <f t="shared" si="176"/>
        <v>0</v>
      </c>
      <c r="I229" s="132">
        <f t="shared" si="176"/>
        <v>0</v>
      </c>
      <c r="J229" s="132">
        <f t="shared" si="176"/>
        <v>0</v>
      </c>
      <c r="K229" s="132">
        <f t="shared" si="176"/>
        <v>0</v>
      </c>
      <c r="L229" s="132">
        <f t="shared" si="176"/>
        <v>0</v>
      </c>
      <c r="M229" s="132">
        <f t="shared" si="176"/>
        <v>0</v>
      </c>
      <c r="N229" s="132">
        <f t="shared" si="176"/>
        <v>0</v>
      </c>
      <c r="O229" s="132">
        <f t="shared" si="176"/>
        <v>0</v>
      </c>
      <c r="P229" s="132">
        <f t="shared" si="176"/>
        <v>0</v>
      </c>
      <c r="Q229" s="132">
        <f t="shared" si="176"/>
        <v>0</v>
      </c>
      <c r="R229" s="132">
        <f t="shared" si="176"/>
        <v>0</v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 ht="12.75">
      <c r="A230" s="45">
        <v>11</v>
      </c>
      <c r="B230" s="265" t="s">
        <v>174</v>
      </c>
      <c r="C230" s="148" t="s">
        <v>1</v>
      </c>
      <c r="D230" s="266">
        <f aca="true" t="shared" si="177" ref="D230:AG230">IF(G$79="","",SUM(D$216,D$217,D$220:D$222,D$225:D$226,D$229)*(1+SUM($C$540)))</f>
        <v>0</v>
      </c>
      <c r="E230" s="266">
        <f t="shared" si="177"/>
        <v>0</v>
      </c>
      <c r="F230" s="266">
        <f t="shared" si="177"/>
        <v>0</v>
      </c>
      <c r="G230" s="266">
        <f t="shared" si="177"/>
        <v>0</v>
      </c>
      <c r="H230" s="266">
        <f t="shared" si="177"/>
        <v>0</v>
      </c>
      <c r="I230" s="266">
        <f t="shared" si="177"/>
        <v>0</v>
      </c>
      <c r="J230" s="266">
        <f t="shared" si="177"/>
        <v>0</v>
      </c>
      <c r="K230" s="266">
        <f t="shared" si="177"/>
        <v>0</v>
      </c>
      <c r="L230" s="266">
        <f t="shared" si="177"/>
        <v>0</v>
      </c>
      <c r="M230" s="266">
        <f t="shared" si="177"/>
        <v>0</v>
      </c>
      <c r="N230" s="266">
        <f t="shared" si="177"/>
        <v>0</v>
      </c>
      <c r="O230" s="266">
        <f t="shared" si="177"/>
        <v>0</v>
      </c>
      <c r="P230" s="266">
        <f t="shared" si="177"/>
        <v>0</v>
      </c>
      <c r="Q230" s="266">
        <f t="shared" si="177"/>
        <v>0</v>
      </c>
      <c r="R230" s="266">
        <f t="shared" si="177"/>
        <v>0</v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 ht="12.75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>
        <f aca="true" t="shared" si="178" ref="D231:AG231">IF(G$79="","",SUM(D$230,D$218,D$228)*(1+SUM($C$540)))</f>
        <v>0</v>
      </c>
      <c r="E231" s="398">
        <f t="shared" si="178"/>
        <v>0</v>
      </c>
      <c r="F231" s="398">
        <f t="shared" si="178"/>
        <v>0</v>
      </c>
      <c r="G231" s="398">
        <f t="shared" si="178"/>
        <v>0</v>
      </c>
      <c r="H231" s="398">
        <f t="shared" si="178"/>
        <v>0</v>
      </c>
      <c r="I231" s="398">
        <f t="shared" si="178"/>
        <v>0</v>
      </c>
      <c r="J231" s="398">
        <f t="shared" si="178"/>
        <v>0</v>
      </c>
      <c r="K231" s="398">
        <f t="shared" si="178"/>
        <v>0</v>
      </c>
      <c r="L231" s="398">
        <f t="shared" si="178"/>
        <v>0</v>
      </c>
      <c r="M231" s="398">
        <f t="shared" si="178"/>
        <v>0</v>
      </c>
      <c r="N231" s="398">
        <f t="shared" si="178"/>
        <v>0</v>
      </c>
      <c r="O231" s="398">
        <f t="shared" si="178"/>
        <v>0</v>
      </c>
      <c r="P231" s="398">
        <f t="shared" si="178"/>
        <v>0</v>
      </c>
      <c r="Q231" s="398">
        <f t="shared" si="178"/>
        <v>0</v>
      </c>
      <c r="R231" s="398">
        <f t="shared" si="178"/>
        <v>0</v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2" s="396" customFormat="1" ht="19.5" customHeight="1">
      <c r="A232" s="395"/>
      <c r="B232" s="396" t="s">
        <v>137</v>
      </c>
    </row>
    <row r="233" spans="1:33" s="8" customFormat="1" ht="12.75">
      <c r="A233" s="670" t="s">
        <v>10</v>
      </c>
      <c r="B233" s="672" t="s">
        <v>208</v>
      </c>
      <c r="C233" s="674" t="s">
        <v>0</v>
      </c>
      <c r="D233" s="385" t="str">
        <f aca="true" t="shared" si="179" ref="D233:AG233">IF(G$79="","",G$79)</f>
        <v>Faza oper.</v>
      </c>
      <c r="E233" s="385" t="str">
        <f t="shared" si="179"/>
        <v>Faza oper.</v>
      </c>
      <c r="F233" s="385" t="str">
        <f t="shared" si="179"/>
        <v>Faza oper.</v>
      </c>
      <c r="G233" s="385" t="str">
        <f t="shared" si="179"/>
        <v>Faza oper.</v>
      </c>
      <c r="H233" s="385" t="str">
        <f t="shared" si="179"/>
        <v>Faza oper.</v>
      </c>
      <c r="I233" s="385" t="str">
        <f t="shared" si="179"/>
        <v>Faza oper.</v>
      </c>
      <c r="J233" s="385" t="str">
        <f t="shared" si="179"/>
        <v>Faza oper.</v>
      </c>
      <c r="K233" s="385" t="str">
        <f t="shared" si="179"/>
        <v>Faza oper.</v>
      </c>
      <c r="L233" s="385" t="str">
        <f t="shared" si="179"/>
        <v>Faza oper.</v>
      </c>
      <c r="M233" s="385" t="str">
        <f t="shared" si="179"/>
        <v>Faza oper.</v>
      </c>
      <c r="N233" s="385" t="str">
        <f t="shared" si="179"/>
        <v>Faza oper.</v>
      </c>
      <c r="O233" s="385" t="str">
        <f t="shared" si="179"/>
        <v>Faza oper.</v>
      </c>
      <c r="P233" s="385" t="str">
        <f t="shared" si="179"/>
        <v>Faza oper.</v>
      </c>
      <c r="Q233" s="385" t="str">
        <f t="shared" si="179"/>
        <v>Faza oper.</v>
      </c>
      <c r="R233" s="385" t="str">
        <f t="shared" si="179"/>
        <v>Faza oper.</v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 ht="12.75">
      <c r="A234" s="671"/>
      <c r="B234" s="673"/>
      <c r="C234" s="675"/>
      <c r="D234" s="33">
        <f aca="true" t="shared" si="180" ref="D234:AG234">IF(G$80="","",G$80)</f>
        <v>2016</v>
      </c>
      <c r="E234" s="33">
        <f t="shared" si="180"/>
        <v>2017</v>
      </c>
      <c r="F234" s="33">
        <f t="shared" si="180"/>
        <v>2018</v>
      </c>
      <c r="G234" s="33">
        <f t="shared" si="180"/>
        <v>2019</v>
      </c>
      <c r="H234" s="33">
        <f t="shared" si="180"/>
        <v>2020</v>
      </c>
      <c r="I234" s="33">
        <f t="shared" si="180"/>
        <v>2021</v>
      </c>
      <c r="J234" s="33">
        <f t="shared" si="180"/>
        <v>2022</v>
      </c>
      <c r="K234" s="33">
        <f t="shared" si="180"/>
        <v>2023</v>
      </c>
      <c r="L234" s="33">
        <f t="shared" si="180"/>
        <v>2024</v>
      </c>
      <c r="M234" s="33">
        <f t="shared" si="180"/>
        <v>2025</v>
      </c>
      <c r="N234" s="33">
        <f t="shared" si="180"/>
        <v>2026</v>
      </c>
      <c r="O234" s="33">
        <f t="shared" si="180"/>
        <v>2027</v>
      </c>
      <c r="P234" s="33">
        <f t="shared" si="180"/>
        <v>2028</v>
      </c>
      <c r="Q234" s="33">
        <f t="shared" si="180"/>
        <v>2029</v>
      </c>
      <c r="R234" s="33">
        <f t="shared" si="180"/>
        <v>2030</v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>
        <f>IF(G$79="","",D$231-D$212)</f>
        <v>0</v>
      </c>
      <c r="E235" s="84">
        <f aca="true" t="shared" si="181" ref="E235:AG235">IF(H$79="","",E$231-E$212)</f>
        <v>0</v>
      </c>
      <c r="F235" s="84">
        <f t="shared" si="181"/>
        <v>0</v>
      </c>
      <c r="G235" s="84">
        <f t="shared" si="181"/>
        <v>0</v>
      </c>
      <c r="H235" s="84">
        <f t="shared" si="181"/>
        <v>0</v>
      </c>
      <c r="I235" s="84">
        <f t="shared" si="181"/>
        <v>0</v>
      </c>
      <c r="J235" s="84">
        <f t="shared" si="181"/>
        <v>0</v>
      </c>
      <c r="K235" s="84">
        <f t="shared" si="181"/>
        <v>0</v>
      </c>
      <c r="L235" s="84">
        <f t="shared" si="181"/>
        <v>0</v>
      </c>
      <c r="M235" s="84">
        <f t="shared" si="181"/>
        <v>0</v>
      </c>
      <c r="N235" s="84">
        <f t="shared" si="181"/>
        <v>0</v>
      </c>
      <c r="O235" s="84">
        <f t="shared" si="181"/>
        <v>0</v>
      </c>
      <c r="P235" s="84">
        <f t="shared" si="181"/>
        <v>0</v>
      </c>
      <c r="Q235" s="84">
        <f t="shared" si="181"/>
        <v>0</v>
      </c>
      <c r="R235" s="84">
        <f t="shared" si="181"/>
        <v>0</v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>
        <f>IF(G$79="","",D$230-D$211)</f>
        <v>0</v>
      </c>
      <c r="E236" s="122">
        <f aca="true" t="shared" si="182" ref="E236:AG236">IF(H$79="","",E$230-E$211)</f>
        <v>0</v>
      </c>
      <c r="F236" s="122">
        <f t="shared" si="182"/>
        <v>0</v>
      </c>
      <c r="G236" s="122">
        <f t="shared" si="182"/>
        <v>0</v>
      </c>
      <c r="H236" s="122">
        <f t="shared" si="182"/>
        <v>0</v>
      </c>
      <c r="I236" s="122">
        <f t="shared" si="182"/>
        <v>0</v>
      </c>
      <c r="J236" s="122">
        <f t="shared" si="182"/>
        <v>0</v>
      </c>
      <c r="K236" s="122">
        <f t="shared" si="182"/>
        <v>0</v>
      </c>
      <c r="L236" s="122">
        <f t="shared" si="182"/>
        <v>0</v>
      </c>
      <c r="M236" s="122">
        <f t="shared" si="182"/>
        <v>0</v>
      </c>
      <c r="N236" s="122">
        <f t="shared" si="182"/>
        <v>0</v>
      </c>
      <c r="O236" s="122">
        <f t="shared" si="182"/>
        <v>0</v>
      </c>
      <c r="P236" s="122">
        <f t="shared" si="182"/>
        <v>0</v>
      </c>
      <c r="Q236" s="122">
        <f t="shared" si="182"/>
        <v>0</v>
      </c>
      <c r="R236" s="122">
        <f t="shared" si="182"/>
        <v>0</v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 ht="12.75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>
        <f>IF(G$79="","",D$219)</f>
        <v>0</v>
      </c>
      <c r="E237" s="130">
        <f aca="true" t="shared" si="183" ref="E237:AG237">IF(H$79="","",E$219)</f>
        <v>0</v>
      </c>
      <c r="F237" s="130">
        <f t="shared" si="183"/>
        <v>0</v>
      </c>
      <c r="G237" s="130">
        <f t="shared" si="183"/>
        <v>0</v>
      </c>
      <c r="H237" s="130">
        <f t="shared" si="183"/>
        <v>0</v>
      </c>
      <c r="I237" s="130">
        <f t="shared" si="183"/>
        <v>0</v>
      </c>
      <c r="J237" s="130">
        <f t="shared" si="183"/>
        <v>0</v>
      </c>
      <c r="K237" s="130">
        <f t="shared" si="183"/>
        <v>0</v>
      </c>
      <c r="L237" s="130">
        <f t="shared" si="183"/>
        <v>0</v>
      </c>
      <c r="M237" s="130">
        <f t="shared" si="183"/>
        <v>0</v>
      </c>
      <c r="N237" s="130">
        <f t="shared" si="183"/>
        <v>0</v>
      </c>
      <c r="O237" s="130">
        <f t="shared" si="183"/>
        <v>0</v>
      </c>
      <c r="P237" s="130">
        <f t="shared" si="183"/>
        <v>0</v>
      </c>
      <c r="Q237" s="130">
        <f t="shared" si="183"/>
        <v>0</v>
      </c>
      <c r="R237" s="130">
        <f t="shared" si="183"/>
        <v>0</v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 ht="12.75">
      <c r="A238" s="120" t="s">
        <v>110</v>
      </c>
      <c r="B238" s="131" t="s">
        <v>258</v>
      </c>
      <c r="C238" s="121" t="s">
        <v>1</v>
      </c>
      <c r="D238" s="132">
        <f>IF(G$79="","",D$217)</f>
        <v>0</v>
      </c>
      <c r="E238" s="132">
        <f aca="true" t="shared" si="184" ref="E238:AG238">IF(H$79="","",E$217)</f>
        <v>0</v>
      </c>
      <c r="F238" s="132">
        <f t="shared" si="184"/>
        <v>0</v>
      </c>
      <c r="G238" s="132">
        <f t="shared" si="184"/>
        <v>0</v>
      </c>
      <c r="H238" s="132">
        <f t="shared" si="184"/>
        <v>0</v>
      </c>
      <c r="I238" s="132">
        <f t="shared" si="184"/>
        <v>0</v>
      </c>
      <c r="J238" s="132">
        <f t="shared" si="184"/>
        <v>0</v>
      </c>
      <c r="K238" s="132">
        <f t="shared" si="184"/>
        <v>0</v>
      </c>
      <c r="L238" s="132">
        <f t="shared" si="184"/>
        <v>0</v>
      </c>
      <c r="M238" s="132">
        <f t="shared" si="184"/>
        <v>0</v>
      </c>
      <c r="N238" s="132">
        <f t="shared" si="184"/>
        <v>0</v>
      </c>
      <c r="O238" s="132">
        <f t="shared" si="184"/>
        <v>0</v>
      </c>
      <c r="P238" s="132">
        <f t="shared" si="184"/>
        <v>0</v>
      </c>
      <c r="Q238" s="132">
        <f t="shared" si="184"/>
        <v>0</v>
      </c>
      <c r="R238" s="132">
        <f t="shared" si="184"/>
        <v>0</v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 ht="12.75">
      <c r="A239" s="71" t="s">
        <v>123</v>
      </c>
      <c r="B239" s="72" t="s">
        <v>181</v>
      </c>
      <c r="C239" s="73" t="s">
        <v>1</v>
      </c>
      <c r="D239" s="74">
        <f>IF(G$79="","",SUM(D$218,D$228)-SUM(D$209))</f>
        <v>0</v>
      </c>
      <c r="E239" s="74">
        <f aca="true" t="shared" si="185" ref="E239:AG239">IF(H$79="","",SUM(E$218,E$228)-SUM(E$209))</f>
        <v>0</v>
      </c>
      <c r="F239" s="74">
        <f t="shared" si="185"/>
        <v>0</v>
      </c>
      <c r="G239" s="74">
        <f t="shared" si="185"/>
        <v>0</v>
      </c>
      <c r="H239" s="74">
        <f t="shared" si="185"/>
        <v>0</v>
      </c>
      <c r="I239" s="74">
        <f t="shared" si="185"/>
        <v>0</v>
      </c>
      <c r="J239" s="74">
        <f t="shared" si="185"/>
        <v>0</v>
      </c>
      <c r="K239" s="74">
        <f t="shared" si="185"/>
        <v>0</v>
      </c>
      <c r="L239" s="74">
        <f t="shared" si="185"/>
        <v>0</v>
      </c>
      <c r="M239" s="74">
        <f t="shared" si="185"/>
        <v>0</v>
      </c>
      <c r="N239" s="74">
        <f t="shared" si="185"/>
        <v>0</v>
      </c>
      <c r="O239" s="74">
        <f t="shared" si="185"/>
        <v>0</v>
      </c>
      <c r="P239" s="74">
        <f t="shared" si="185"/>
        <v>0</v>
      </c>
      <c r="Q239" s="74">
        <f t="shared" si="185"/>
        <v>0</v>
      </c>
      <c r="R239" s="74">
        <f t="shared" si="185"/>
        <v>0</v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>
        <f>IF(G$79="","",D$235-D$237)</f>
        <v>0</v>
      </c>
      <c r="E240" s="268">
        <f aca="true" t="shared" si="186" ref="E240:AG240">IF(H$79="","",E$235-E$237)</f>
        <v>0</v>
      </c>
      <c r="F240" s="268">
        <f t="shared" si="186"/>
        <v>0</v>
      </c>
      <c r="G240" s="268">
        <f t="shared" si="186"/>
        <v>0</v>
      </c>
      <c r="H240" s="268">
        <f t="shared" si="186"/>
        <v>0</v>
      </c>
      <c r="I240" s="268">
        <f t="shared" si="186"/>
        <v>0</v>
      </c>
      <c r="J240" s="268">
        <f t="shared" si="186"/>
        <v>0</v>
      </c>
      <c r="K240" s="268">
        <f t="shared" si="186"/>
        <v>0</v>
      </c>
      <c r="L240" s="268">
        <f t="shared" si="186"/>
        <v>0</v>
      </c>
      <c r="M240" s="268">
        <f t="shared" si="186"/>
        <v>0</v>
      </c>
      <c r="N240" s="268">
        <f t="shared" si="186"/>
        <v>0</v>
      </c>
      <c r="O240" s="268">
        <f t="shared" si="186"/>
        <v>0</v>
      </c>
      <c r="P240" s="268">
        <f t="shared" si="186"/>
        <v>0</v>
      </c>
      <c r="Q240" s="268">
        <f t="shared" si="186"/>
        <v>0</v>
      </c>
      <c r="R240" s="268">
        <f t="shared" si="186"/>
        <v>0</v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>
        <f>IF(G$79="","",D$236-D$238)</f>
        <v>0</v>
      </c>
      <c r="E241" s="266">
        <f aca="true" t="shared" si="187" ref="E241:AG241">IF(H$79="","",E$236-E$238)</f>
        <v>0</v>
      </c>
      <c r="F241" s="266">
        <f t="shared" si="187"/>
        <v>0</v>
      </c>
      <c r="G241" s="266">
        <f t="shared" si="187"/>
        <v>0</v>
      </c>
      <c r="H241" s="266">
        <f t="shared" si="187"/>
        <v>0</v>
      </c>
      <c r="I241" s="266">
        <f t="shared" si="187"/>
        <v>0</v>
      </c>
      <c r="J241" s="266">
        <f t="shared" si="187"/>
        <v>0</v>
      </c>
      <c r="K241" s="266">
        <f t="shared" si="187"/>
        <v>0</v>
      </c>
      <c r="L241" s="266">
        <f t="shared" si="187"/>
        <v>0</v>
      </c>
      <c r="M241" s="266">
        <f t="shared" si="187"/>
        <v>0</v>
      </c>
      <c r="N241" s="266">
        <f t="shared" si="187"/>
        <v>0</v>
      </c>
      <c r="O241" s="266">
        <f t="shared" si="187"/>
        <v>0</v>
      </c>
      <c r="P241" s="266">
        <f t="shared" si="187"/>
        <v>0</v>
      </c>
      <c r="Q241" s="266">
        <f t="shared" si="187"/>
        <v>0</v>
      </c>
      <c r="R241" s="266">
        <f t="shared" si="187"/>
        <v>0</v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 ht="12.75">
      <c r="A242" s="270" t="s">
        <v>169</v>
      </c>
      <c r="B242" s="399" t="s">
        <v>348</v>
      </c>
      <c r="C242" s="168" t="s">
        <v>1</v>
      </c>
      <c r="D242" s="272">
        <f>IF(G$79="","",D$240-D$241)</f>
        <v>0</v>
      </c>
      <c r="E242" s="272">
        <f aca="true" t="shared" si="188" ref="E242:AG242">IF(H$79="","",E$240-E$241)</f>
        <v>0</v>
      </c>
      <c r="F242" s="272">
        <f t="shared" si="188"/>
        <v>0</v>
      </c>
      <c r="G242" s="272">
        <f t="shared" si="188"/>
        <v>0</v>
      </c>
      <c r="H242" s="272">
        <f t="shared" si="188"/>
        <v>0</v>
      </c>
      <c r="I242" s="272">
        <f t="shared" si="188"/>
        <v>0</v>
      </c>
      <c r="J242" s="272">
        <f t="shared" si="188"/>
        <v>0</v>
      </c>
      <c r="K242" s="272">
        <f t="shared" si="188"/>
        <v>0</v>
      </c>
      <c r="L242" s="272">
        <f t="shared" si="188"/>
        <v>0</v>
      </c>
      <c r="M242" s="272">
        <f t="shared" si="188"/>
        <v>0</v>
      </c>
      <c r="N242" s="272">
        <f t="shared" si="188"/>
        <v>0</v>
      </c>
      <c r="O242" s="272">
        <f t="shared" si="188"/>
        <v>0</v>
      </c>
      <c r="P242" s="272">
        <f t="shared" si="188"/>
        <v>0</v>
      </c>
      <c r="Q242" s="272">
        <f t="shared" si="188"/>
        <v>0</v>
      </c>
      <c r="R242" s="272">
        <f t="shared" si="188"/>
        <v>0</v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8" s="374" customFormat="1" ht="24" customHeight="1">
      <c r="A243" s="373" t="s">
        <v>138</v>
      </c>
      <c r="B243" s="374" t="s">
        <v>139</v>
      </c>
      <c r="H243" s="400"/>
    </row>
    <row r="244" spans="1:8" s="402" customFormat="1" ht="18" customHeight="1">
      <c r="A244" s="401" t="s">
        <v>209</v>
      </c>
      <c r="B244" s="402" t="s">
        <v>210</v>
      </c>
      <c r="H244" s="403"/>
    </row>
    <row r="245" spans="1:2" s="80" customFormat="1" ht="19.5" customHeight="1">
      <c r="A245" s="79"/>
      <c r="B245" s="80" t="s">
        <v>140</v>
      </c>
    </row>
    <row r="246" spans="1:33" s="8" customFormat="1" ht="12.75">
      <c r="A246" s="670" t="s">
        <v>10</v>
      </c>
      <c r="B246" s="672" t="s">
        <v>204</v>
      </c>
      <c r="C246" s="674" t="s">
        <v>0</v>
      </c>
      <c r="D246" s="36" t="str">
        <f aca="true" t="shared" si="189" ref="D246:AG246">IF(G$79="","",G$79)</f>
        <v>Faza oper.</v>
      </c>
      <c r="E246" s="36" t="str">
        <f t="shared" si="189"/>
        <v>Faza oper.</v>
      </c>
      <c r="F246" s="36" t="str">
        <f t="shared" si="189"/>
        <v>Faza oper.</v>
      </c>
      <c r="G246" s="36" t="str">
        <f t="shared" si="189"/>
        <v>Faza oper.</v>
      </c>
      <c r="H246" s="36" t="str">
        <f t="shared" si="189"/>
        <v>Faza oper.</v>
      </c>
      <c r="I246" s="36" t="str">
        <f t="shared" si="189"/>
        <v>Faza oper.</v>
      </c>
      <c r="J246" s="36" t="str">
        <f t="shared" si="189"/>
        <v>Faza oper.</v>
      </c>
      <c r="K246" s="36" t="str">
        <f t="shared" si="189"/>
        <v>Faza oper.</v>
      </c>
      <c r="L246" s="36" t="str">
        <f t="shared" si="189"/>
        <v>Faza oper.</v>
      </c>
      <c r="M246" s="36" t="str">
        <f t="shared" si="189"/>
        <v>Faza oper.</v>
      </c>
      <c r="N246" s="36" t="str">
        <f t="shared" si="189"/>
        <v>Faza oper.</v>
      </c>
      <c r="O246" s="36" t="str">
        <f t="shared" si="189"/>
        <v>Faza oper.</v>
      </c>
      <c r="P246" s="36" t="str">
        <f t="shared" si="189"/>
        <v>Faza oper.</v>
      </c>
      <c r="Q246" s="36" t="str">
        <f t="shared" si="189"/>
        <v>Faza oper.</v>
      </c>
      <c r="R246" s="36" t="str">
        <f t="shared" si="189"/>
        <v>Faza oper.</v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 ht="12.75">
      <c r="A247" s="671"/>
      <c r="B247" s="673"/>
      <c r="C247" s="675"/>
      <c r="D247" s="33">
        <f aca="true" t="shared" si="190" ref="D247:AG247">IF(G$80="","",G$80)</f>
        <v>2016</v>
      </c>
      <c r="E247" s="33">
        <f t="shared" si="190"/>
        <v>2017</v>
      </c>
      <c r="F247" s="33">
        <f t="shared" si="190"/>
        <v>2018</v>
      </c>
      <c r="G247" s="33">
        <f t="shared" si="190"/>
        <v>2019</v>
      </c>
      <c r="H247" s="33">
        <f t="shared" si="190"/>
        <v>2020</v>
      </c>
      <c r="I247" s="33">
        <f t="shared" si="190"/>
        <v>2021</v>
      </c>
      <c r="J247" s="33">
        <f t="shared" si="190"/>
        <v>2022</v>
      </c>
      <c r="K247" s="33">
        <f t="shared" si="190"/>
        <v>2023</v>
      </c>
      <c r="L247" s="33">
        <f t="shared" si="190"/>
        <v>2024</v>
      </c>
      <c r="M247" s="33">
        <f t="shared" si="190"/>
        <v>2025</v>
      </c>
      <c r="N247" s="33">
        <f t="shared" si="190"/>
        <v>2026</v>
      </c>
      <c r="O247" s="33">
        <f t="shared" si="190"/>
        <v>2027</v>
      </c>
      <c r="P247" s="33">
        <f t="shared" si="190"/>
        <v>2028</v>
      </c>
      <c r="Q247" s="33">
        <f t="shared" si="190"/>
        <v>2029</v>
      </c>
      <c r="R247" s="33">
        <f t="shared" si="190"/>
        <v>2030</v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 ht="12.75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 ht="12.75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 ht="12.75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 ht="12.75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 ht="12.75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 ht="12.75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 ht="12.75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 ht="12.75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 ht="12.75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 ht="12.75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2" s="80" customFormat="1" ht="19.5" customHeight="1">
      <c r="A258" s="79"/>
      <c r="B258" s="80" t="s">
        <v>141</v>
      </c>
    </row>
    <row r="259" spans="1:33" s="8" customFormat="1" ht="12.75">
      <c r="A259" s="670" t="s">
        <v>10</v>
      </c>
      <c r="B259" s="672" t="s">
        <v>213</v>
      </c>
      <c r="C259" s="674" t="s">
        <v>0</v>
      </c>
      <c r="D259" s="36" t="str">
        <f aca="true" t="shared" si="191" ref="D259:AG259">IF(G$79="","",G$79)</f>
        <v>Faza oper.</v>
      </c>
      <c r="E259" s="36" t="str">
        <f t="shared" si="191"/>
        <v>Faza oper.</v>
      </c>
      <c r="F259" s="36" t="str">
        <f t="shared" si="191"/>
        <v>Faza oper.</v>
      </c>
      <c r="G259" s="36" t="str">
        <f t="shared" si="191"/>
        <v>Faza oper.</v>
      </c>
      <c r="H259" s="36" t="str">
        <f t="shared" si="191"/>
        <v>Faza oper.</v>
      </c>
      <c r="I259" s="36" t="str">
        <f t="shared" si="191"/>
        <v>Faza oper.</v>
      </c>
      <c r="J259" s="36" t="str">
        <f t="shared" si="191"/>
        <v>Faza oper.</v>
      </c>
      <c r="K259" s="36" t="str">
        <f t="shared" si="191"/>
        <v>Faza oper.</v>
      </c>
      <c r="L259" s="36" t="str">
        <f t="shared" si="191"/>
        <v>Faza oper.</v>
      </c>
      <c r="M259" s="36" t="str">
        <f t="shared" si="191"/>
        <v>Faza oper.</v>
      </c>
      <c r="N259" s="36" t="str">
        <f t="shared" si="191"/>
        <v>Faza oper.</v>
      </c>
      <c r="O259" s="36" t="str">
        <f t="shared" si="191"/>
        <v>Faza oper.</v>
      </c>
      <c r="P259" s="36" t="str">
        <f t="shared" si="191"/>
        <v>Faza oper.</v>
      </c>
      <c r="Q259" s="36" t="str">
        <f t="shared" si="191"/>
        <v>Faza oper.</v>
      </c>
      <c r="R259" s="36" t="str">
        <f t="shared" si="191"/>
        <v>Faza oper.</v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 ht="12.75">
      <c r="A260" s="671"/>
      <c r="B260" s="673"/>
      <c r="C260" s="675"/>
      <c r="D260" s="33">
        <f aca="true" t="shared" si="192" ref="D260:AG260">IF(G$80="","",G$80)</f>
        <v>2016</v>
      </c>
      <c r="E260" s="33">
        <f t="shared" si="192"/>
        <v>2017</v>
      </c>
      <c r="F260" s="33">
        <f t="shared" si="192"/>
        <v>2018</v>
      </c>
      <c r="G260" s="33">
        <f t="shared" si="192"/>
        <v>2019</v>
      </c>
      <c r="H260" s="33">
        <f t="shared" si="192"/>
        <v>2020</v>
      </c>
      <c r="I260" s="33">
        <f t="shared" si="192"/>
        <v>2021</v>
      </c>
      <c r="J260" s="33">
        <f t="shared" si="192"/>
        <v>2022</v>
      </c>
      <c r="K260" s="33">
        <f t="shared" si="192"/>
        <v>2023</v>
      </c>
      <c r="L260" s="33">
        <f t="shared" si="192"/>
        <v>2024</v>
      </c>
      <c r="M260" s="33">
        <f t="shared" si="192"/>
        <v>2025</v>
      </c>
      <c r="N260" s="33">
        <f t="shared" si="192"/>
        <v>2026</v>
      </c>
      <c r="O260" s="33">
        <f t="shared" si="192"/>
        <v>2027</v>
      </c>
      <c r="P260" s="33">
        <f t="shared" si="192"/>
        <v>2028</v>
      </c>
      <c r="Q260" s="33">
        <f t="shared" si="192"/>
        <v>2029</v>
      </c>
      <c r="R260" s="33">
        <f t="shared" si="192"/>
        <v>2030</v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 ht="12.75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 ht="12.75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 ht="12.75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 ht="12.75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 ht="12.75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 ht="12.75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 ht="12.75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 ht="12.75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 ht="12.75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 ht="12.75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8" s="402" customFormat="1" ht="18" customHeight="1">
      <c r="A271" s="401" t="s">
        <v>211</v>
      </c>
      <c r="B271" s="402" t="s">
        <v>212</v>
      </c>
      <c r="H271" s="403"/>
    </row>
    <row r="272" spans="1:2" s="405" customFormat="1" ht="19.5" customHeight="1">
      <c r="A272" s="404"/>
      <c r="B272" s="405" t="s">
        <v>142</v>
      </c>
    </row>
    <row r="273" spans="1:34" s="8" customFormat="1" ht="11.25" customHeight="1">
      <c r="A273" s="670" t="s">
        <v>22</v>
      </c>
      <c r="B273" s="672" t="s">
        <v>240</v>
      </c>
      <c r="C273" s="674" t="s">
        <v>0</v>
      </c>
      <c r="D273" s="674" t="s">
        <v>61</v>
      </c>
      <c r="E273" s="385" t="str">
        <f aca="true" t="shared" si="193" ref="E273:AH273">IF(G$79="","",G$79)</f>
        <v>Faza oper.</v>
      </c>
      <c r="F273" s="385" t="str">
        <f t="shared" si="193"/>
        <v>Faza oper.</v>
      </c>
      <c r="G273" s="385" t="str">
        <f t="shared" si="193"/>
        <v>Faza oper.</v>
      </c>
      <c r="H273" s="385" t="str">
        <f t="shared" si="193"/>
        <v>Faza oper.</v>
      </c>
      <c r="I273" s="385" t="str">
        <f t="shared" si="193"/>
        <v>Faza oper.</v>
      </c>
      <c r="J273" s="385" t="str">
        <f t="shared" si="193"/>
        <v>Faza oper.</v>
      </c>
      <c r="K273" s="385" t="str">
        <f t="shared" si="193"/>
        <v>Faza oper.</v>
      </c>
      <c r="L273" s="385" t="str">
        <f t="shared" si="193"/>
        <v>Faza oper.</v>
      </c>
      <c r="M273" s="385" t="str">
        <f t="shared" si="193"/>
        <v>Faza oper.</v>
      </c>
      <c r="N273" s="385" t="str">
        <f t="shared" si="193"/>
        <v>Faza oper.</v>
      </c>
      <c r="O273" s="385" t="str">
        <f t="shared" si="193"/>
        <v>Faza oper.</v>
      </c>
      <c r="P273" s="385" t="str">
        <f t="shared" si="193"/>
        <v>Faza oper.</v>
      </c>
      <c r="Q273" s="385" t="str">
        <f t="shared" si="193"/>
        <v>Faza oper.</v>
      </c>
      <c r="R273" s="385" t="str">
        <f t="shared" si="193"/>
        <v>Faza oper.</v>
      </c>
      <c r="S273" s="385" t="str">
        <f t="shared" si="193"/>
        <v>Faza oper.</v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34" s="8" customFormat="1" ht="11.25" customHeight="1">
      <c r="A274" s="678"/>
      <c r="B274" s="673"/>
      <c r="C274" s="679"/>
      <c r="D274" s="679"/>
      <c r="E274" s="33">
        <f aca="true" t="shared" si="194" ref="E274:AH274">IF(G$80="","",G$80)</f>
        <v>2016</v>
      </c>
      <c r="F274" s="33">
        <f t="shared" si="194"/>
        <v>2017</v>
      </c>
      <c r="G274" s="33">
        <f t="shared" si="194"/>
        <v>2018</v>
      </c>
      <c r="H274" s="33">
        <f t="shared" si="194"/>
        <v>2019</v>
      </c>
      <c r="I274" s="33">
        <f t="shared" si="194"/>
        <v>2020</v>
      </c>
      <c r="J274" s="33">
        <f t="shared" si="194"/>
        <v>2021</v>
      </c>
      <c r="K274" s="33">
        <f t="shared" si="194"/>
        <v>2022</v>
      </c>
      <c r="L274" s="33">
        <f t="shared" si="194"/>
        <v>2023</v>
      </c>
      <c r="M274" s="33">
        <f t="shared" si="194"/>
        <v>2024</v>
      </c>
      <c r="N274" s="33">
        <f t="shared" si="194"/>
        <v>2025</v>
      </c>
      <c r="O274" s="33">
        <f t="shared" si="194"/>
        <v>2026</v>
      </c>
      <c r="P274" s="33">
        <f t="shared" si="194"/>
        <v>2027</v>
      </c>
      <c r="Q274" s="33">
        <f t="shared" si="194"/>
        <v>2028</v>
      </c>
      <c r="R274" s="33">
        <f t="shared" si="194"/>
        <v>2029</v>
      </c>
      <c r="S274" s="33">
        <f t="shared" si="194"/>
        <v>2030</v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 ht="12.75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 ht="12.75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 ht="12.75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 ht="12.75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 ht="12.75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 ht="12.75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34" s="69" customFormat="1" ht="12.75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34" s="69" customFormat="1" ht="12.75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34" s="69" customFormat="1" ht="12.75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 ht="12.75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 ht="12.75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2" s="405" customFormat="1" ht="19.5" customHeight="1">
      <c r="A286" s="404"/>
      <c r="B286" s="405" t="s">
        <v>214</v>
      </c>
    </row>
    <row r="287" spans="1:34" s="8" customFormat="1" ht="11.25" customHeight="1">
      <c r="A287" s="670" t="s">
        <v>125</v>
      </c>
      <c r="B287" s="672" t="s">
        <v>239</v>
      </c>
      <c r="C287" s="674" t="s">
        <v>0</v>
      </c>
      <c r="D287" s="674" t="s">
        <v>61</v>
      </c>
      <c r="E287" s="385" t="str">
        <f aca="true" t="shared" si="195" ref="E287:AH287">IF(G$79="","",G$79)</f>
        <v>Faza oper.</v>
      </c>
      <c r="F287" s="385" t="str">
        <f t="shared" si="195"/>
        <v>Faza oper.</v>
      </c>
      <c r="G287" s="385" t="str">
        <f t="shared" si="195"/>
        <v>Faza oper.</v>
      </c>
      <c r="H287" s="385" t="str">
        <f t="shared" si="195"/>
        <v>Faza oper.</v>
      </c>
      <c r="I287" s="385" t="str">
        <f t="shared" si="195"/>
        <v>Faza oper.</v>
      </c>
      <c r="J287" s="385" t="str">
        <f t="shared" si="195"/>
        <v>Faza oper.</v>
      </c>
      <c r="K287" s="385" t="str">
        <f t="shared" si="195"/>
        <v>Faza oper.</v>
      </c>
      <c r="L287" s="385" t="str">
        <f t="shared" si="195"/>
        <v>Faza oper.</v>
      </c>
      <c r="M287" s="385" t="str">
        <f t="shared" si="195"/>
        <v>Faza oper.</v>
      </c>
      <c r="N287" s="385" t="str">
        <f t="shared" si="195"/>
        <v>Faza oper.</v>
      </c>
      <c r="O287" s="385" t="str">
        <f t="shared" si="195"/>
        <v>Faza oper.</v>
      </c>
      <c r="P287" s="385" t="str">
        <f t="shared" si="195"/>
        <v>Faza oper.</v>
      </c>
      <c r="Q287" s="385" t="str">
        <f t="shared" si="195"/>
        <v>Faza oper.</v>
      </c>
      <c r="R287" s="385" t="str">
        <f t="shared" si="195"/>
        <v>Faza oper.</v>
      </c>
      <c r="S287" s="385" t="str">
        <f t="shared" si="195"/>
        <v>Faza oper.</v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34" s="8" customFormat="1" ht="11.25" customHeight="1">
      <c r="A288" s="678"/>
      <c r="B288" s="673"/>
      <c r="C288" s="679"/>
      <c r="D288" s="679"/>
      <c r="E288" s="33">
        <f aca="true" t="shared" si="196" ref="E288:AH288">IF(G$80="","",G$80)</f>
        <v>2016</v>
      </c>
      <c r="F288" s="33">
        <f t="shared" si="196"/>
        <v>2017</v>
      </c>
      <c r="G288" s="33">
        <f t="shared" si="196"/>
        <v>2018</v>
      </c>
      <c r="H288" s="33">
        <f t="shared" si="196"/>
        <v>2019</v>
      </c>
      <c r="I288" s="33">
        <f t="shared" si="196"/>
        <v>2020</v>
      </c>
      <c r="J288" s="33">
        <f t="shared" si="196"/>
        <v>2021</v>
      </c>
      <c r="K288" s="33">
        <f t="shared" si="196"/>
        <v>2022</v>
      </c>
      <c r="L288" s="33">
        <f t="shared" si="196"/>
        <v>2023</v>
      </c>
      <c r="M288" s="33">
        <f t="shared" si="196"/>
        <v>2024</v>
      </c>
      <c r="N288" s="33">
        <f t="shared" si="196"/>
        <v>2025</v>
      </c>
      <c r="O288" s="33">
        <f t="shared" si="196"/>
        <v>2026</v>
      </c>
      <c r="P288" s="33">
        <f t="shared" si="196"/>
        <v>2027</v>
      </c>
      <c r="Q288" s="33">
        <f t="shared" si="196"/>
        <v>2028</v>
      </c>
      <c r="R288" s="33">
        <f t="shared" si="196"/>
        <v>2029</v>
      </c>
      <c r="S288" s="33">
        <f t="shared" si="196"/>
        <v>2030</v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 ht="12.75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 ht="12.75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 ht="12.75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 ht="12.75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 ht="12.75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 ht="12.75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34" s="69" customFormat="1" ht="12.75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34" s="69" customFormat="1" ht="12.75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34" s="69" customFormat="1" ht="12.75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 ht="12.75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 ht="12.75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2" s="405" customFormat="1" ht="19.5" customHeight="1">
      <c r="A300" s="404"/>
      <c r="B300" s="405" t="s">
        <v>215</v>
      </c>
    </row>
    <row r="301" spans="1:33" s="8" customFormat="1" ht="12.75">
      <c r="A301" s="670" t="s">
        <v>22</v>
      </c>
      <c r="B301" s="672" t="s">
        <v>216</v>
      </c>
      <c r="C301" s="674" t="s">
        <v>0</v>
      </c>
      <c r="D301" s="385" t="str">
        <f aca="true" t="shared" si="197" ref="D301:AG301">IF(G$79="","",G$79)</f>
        <v>Faza oper.</v>
      </c>
      <c r="E301" s="385" t="str">
        <f t="shared" si="197"/>
        <v>Faza oper.</v>
      </c>
      <c r="F301" s="385" t="str">
        <f t="shared" si="197"/>
        <v>Faza oper.</v>
      </c>
      <c r="G301" s="385" t="str">
        <f t="shared" si="197"/>
        <v>Faza oper.</v>
      </c>
      <c r="H301" s="385" t="str">
        <f t="shared" si="197"/>
        <v>Faza oper.</v>
      </c>
      <c r="I301" s="385" t="str">
        <f t="shared" si="197"/>
        <v>Faza oper.</v>
      </c>
      <c r="J301" s="385" t="str">
        <f t="shared" si="197"/>
        <v>Faza oper.</v>
      </c>
      <c r="K301" s="385" t="str">
        <f t="shared" si="197"/>
        <v>Faza oper.</v>
      </c>
      <c r="L301" s="385" t="str">
        <f t="shared" si="197"/>
        <v>Faza oper.</v>
      </c>
      <c r="M301" s="385" t="str">
        <f t="shared" si="197"/>
        <v>Faza oper.</v>
      </c>
      <c r="N301" s="385" t="str">
        <f t="shared" si="197"/>
        <v>Faza oper.</v>
      </c>
      <c r="O301" s="385" t="str">
        <f t="shared" si="197"/>
        <v>Faza oper.</v>
      </c>
      <c r="P301" s="385" t="str">
        <f t="shared" si="197"/>
        <v>Faza oper.</v>
      </c>
      <c r="Q301" s="385" t="str">
        <f t="shared" si="197"/>
        <v>Faza oper.</v>
      </c>
      <c r="R301" s="385" t="str">
        <f t="shared" si="197"/>
        <v>Faza oper.</v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33" s="8" customFormat="1" ht="12.75">
      <c r="A302" s="671"/>
      <c r="B302" s="673"/>
      <c r="C302" s="675"/>
      <c r="D302" s="33">
        <f aca="true" t="shared" si="198" ref="D302:AG302">IF(G$80="","",G$80)</f>
        <v>2016</v>
      </c>
      <c r="E302" s="33">
        <f t="shared" si="198"/>
        <v>2017</v>
      </c>
      <c r="F302" s="33">
        <f t="shared" si="198"/>
        <v>2018</v>
      </c>
      <c r="G302" s="33">
        <f t="shared" si="198"/>
        <v>2019</v>
      </c>
      <c r="H302" s="33">
        <f t="shared" si="198"/>
        <v>2020</v>
      </c>
      <c r="I302" s="33">
        <f t="shared" si="198"/>
        <v>2021</v>
      </c>
      <c r="J302" s="33">
        <f t="shared" si="198"/>
        <v>2022</v>
      </c>
      <c r="K302" s="33">
        <f t="shared" si="198"/>
        <v>2023</v>
      </c>
      <c r="L302" s="33">
        <f t="shared" si="198"/>
        <v>2024</v>
      </c>
      <c r="M302" s="33">
        <f t="shared" si="198"/>
        <v>2025</v>
      </c>
      <c r="N302" s="33">
        <f t="shared" si="198"/>
        <v>2026</v>
      </c>
      <c r="O302" s="33">
        <f t="shared" si="198"/>
        <v>2027</v>
      </c>
      <c r="P302" s="33">
        <f t="shared" si="198"/>
        <v>2028</v>
      </c>
      <c r="Q302" s="33">
        <f t="shared" si="198"/>
        <v>2029</v>
      </c>
      <c r="R302" s="33">
        <f t="shared" si="198"/>
        <v>2030</v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33" s="70" customFormat="1" ht="12.75">
      <c r="A303" s="81">
        <v>1</v>
      </c>
      <c r="B303" s="82" t="s">
        <v>217</v>
      </c>
      <c r="C303" s="83" t="s">
        <v>1</v>
      </c>
      <c r="D303" s="84">
        <f>IF(G$79="","",SUMPRODUCT(D$261:D$270,E$289:E$298))</f>
        <v>0</v>
      </c>
      <c r="E303" s="84">
        <f aca="true" t="shared" si="199" ref="E303:AG303">IF(H$79="","",SUMPRODUCT(E$261:E$270,F$289:F$298))</f>
        <v>0</v>
      </c>
      <c r="F303" s="84">
        <f t="shared" si="199"/>
        <v>0</v>
      </c>
      <c r="G303" s="84">
        <f t="shared" si="199"/>
        <v>0</v>
      </c>
      <c r="H303" s="84">
        <f>IF(K$79="","",SUMPRODUCT(H$261:H$270,I$289:I$298))</f>
        <v>0</v>
      </c>
      <c r="I303" s="84">
        <f t="shared" si="199"/>
        <v>0</v>
      </c>
      <c r="J303" s="84">
        <f t="shared" si="199"/>
        <v>0</v>
      </c>
      <c r="K303" s="84">
        <f t="shared" si="199"/>
        <v>0</v>
      </c>
      <c r="L303" s="84">
        <f t="shared" si="199"/>
        <v>0</v>
      </c>
      <c r="M303" s="84">
        <f t="shared" si="199"/>
        <v>0</v>
      </c>
      <c r="N303" s="84">
        <f t="shared" si="199"/>
        <v>0</v>
      </c>
      <c r="O303" s="84">
        <f t="shared" si="199"/>
        <v>0</v>
      </c>
      <c r="P303" s="84">
        <f t="shared" si="199"/>
        <v>0</v>
      </c>
      <c r="Q303" s="84">
        <f t="shared" si="199"/>
        <v>0</v>
      </c>
      <c r="R303" s="84">
        <f t="shared" si="199"/>
        <v>0</v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33" s="70" customFormat="1" ht="22.5">
      <c r="A304" s="85">
        <v>2</v>
      </c>
      <c r="B304" s="86" t="s">
        <v>218</v>
      </c>
      <c r="C304" s="87" t="s">
        <v>1</v>
      </c>
      <c r="D304" s="88">
        <f>IF(G$79="","",SUM(D$230))</f>
        <v>0</v>
      </c>
      <c r="E304" s="88">
        <f aca="true" t="shared" si="200" ref="E304:AG304">IF(H$79="","",SUM(E$230))</f>
        <v>0</v>
      </c>
      <c r="F304" s="88">
        <f t="shared" si="200"/>
        <v>0</v>
      </c>
      <c r="G304" s="88">
        <f t="shared" si="200"/>
        <v>0</v>
      </c>
      <c r="H304" s="88">
        <f t="shared" si="200"/>
        <v>0</v>
      </c>
      <c r="I304" s="88">
        <f t="shared" si="200"/>
        <v>0</v>
      </c>
      <c r="J304" s="88">
        <f t="shared" si="200"/>
        <v>0</v>
      </c>
      <c r="K304" s="88">
        <f t="shared" si="200"/>
        <v>0</v>
      </c>
      <c r="L304" s="88">
        <f t="shared" si="200"/>
        <v>0</v>
      </c>
      <c r="M304" s="88">
        <f t="shared" si="200"/>
        <v>0</v>
      </c>
      <c r="N304" s="88">
        <f t="shared" si="200"/>
        <v>0</v>
      </c>
      <c r="O304" s="88">
        <f t="shared" si="200"/>
        <v>0</v>
      </c>
      <c r="P304" s="88">
        <f t="shared" si="200"/>
        <v>0</v>
      </c>
      <c r="Q304" s="88">
        <f t="shared" si="200"/>
        <v>0</v>
      </c>
      <c r="R304" s="88">
        <f t="shared" si="200"/>
        <v>0</v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 ht="12.75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>Nie dotyczy</v>
      </c>
      <c r="E305" s="282" t="str">
        <f aca="true" t="shared" si="201" ref="E305:AG305">IF(H$79="","",IF(E$303=0,"Nie dotyczy",IF(E$304/E$303&lt;=1,"Tak","Nie")))</f>
        <v>Nie dotyczy</v>
      </c>
      <c r="F305" s="282" t="str">
        <f t="shared" si="201"/>
        <v>Nie dotyczy</v>
      </c>
      <c r="G305" s="282" t="str">
        <f t="shared" si="201"/>
        <v>Nie dotyczy</v>
      </c>
      <c r="H305" s="282" t="str">
        <f t="shared" si="201"/>
        <v>Nie dotyczy</v>
      </c>
      <c r="I305" s="282" t="str">
        <f t="shared" si="201"/>
        <v>Nie dotyczy</v>
      </c>
      <c r="J305" s="282" t="str">
        <f t="shared" si="201"/>
        <v>Nie dotyczy</v>
      </c>
      <c r="K305" s="282" t="str">
        <f t="shared" si="201"/>
        <v>Nie dotyczy</v>
      </c>
      <c r="L305" s="282" t="str">
        <f t="shared" si="201"/>
        <v>Nie dotyczy</v>
      </c>
      <c r="M305" s="282" t="str">
        <f t="shared" si="201"/>
        <v>Nie dotyczy</v>
      </c>
      <c r="N305" s="282" t="str">
        <f t="shared" si="201"/>
        <v>Nie dotyczy</v>
      </c>
      <c r="O305" s="282" t="str">
        <f t="shared" si="201"/>
        <v>Nie dotyczy</v>
      </c>
      <c r="P305" s="282" t="str">
        <f t="shared" si="201"/>
        <v>Nie dotyczy</v>
      </c>
      <c r="Q305" s="282" t="str">
        <f t="shared" si="201"/>
        <v>Nie dotyczy</v>
      </c>
      <c r="R305" s="282" t="str">
        <f t="shared" si="201"/>
        <v>Nie dotyczy</v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 ht="12.75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>Nie dotyczy</v>
      </c>
      <c r="E306" s="89" t="str">
        <f aca="true" t="shared" si="202" ref="E306:AG306">IF(H$79="","",IF(E$305="Nie",E$304-E$303,"Nie dotyczy"))</f>
        <v>Nie dotyczy</v>
      </c>
      <c r="F306" s="89" t="str">
        <f t="shared" si="202"/>
        <v>Nie dotyczy</v>
      </c>
      <c r="G306" s="89" t="str">
        <f t="shared" si="202"/>
        <v>Nie dotyczy</v>
      </c>
      <c r="H306" s="89" t="str">
        <f t="shared" si="202"/>
        <v>Nie dotyczy</v>
      </c>
      <c r="I306" s="89" t="str">
        <f t="shared" si="202"/>
        <v>Nie dotyczy</v>
      </c>
      <c r="J306" s="89" t="str">
        <f t="shared" si="202"/>
        <v>Nie dotyczy</v>
      </c>
      <c r="K306" s="89" t="str">
        <f t="shared" si="202"/>
        <v>Nie dotyczy</v>
      </c>
      <c r="L306" s="89" t="str">
        <f t="shared" si="202"/>
        <v>Nie dotyczy</v>
      </c>
      <c r="M306" s="89" t="str">
        <f t="shared" si="202"/>
        <v>Nie dotyczy</v>
      </c>
      <c r="N306" s="89" t="str">
        <f t="shared" si="202"/>
        <v>Nie dotyczy</v>
      </c>
      <c r="O306" s="89" t="str">
        <f t="shared" si="202"/>
        <v>Nie dotyczy</v>
      </c>
      <c r="P306" s="89" t="str">
        <f t="shared" si="202"/>
        <v>Nie dotyczy</v>
      </c>
      <c r="Q306" s="89" t="str">
        <f t="shared" si="202"/>
        <v>Nie dotyczy</v>
      </c>
      <c r="R306" s="89" t="str">
        <f t="shared" si="202"/>
        <v>Nie dotyczy</v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 ht="12.75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>Nie dotyczy</v>
      </c>
      <c r="E307" s="90" t="str">
        <f aca="true" t="shared" si="203" ref="E307:AG307">IF(H$79="","",IF(E$306="Nie dotyczy","Nie dotyczy",E$306/E$303))</f>
        <v>Nie dotyczy</v>
      </c>
      <c r="F307" s="90" t="str">
        <f t="shared" si="203"/>
        <v>Nie dotyczy</v>
      </c>
      <c r="G307" s="90" t="str">
        <f t="shared" si="203"/>
        <v>Nie dotyczy</v>
      </c>
      <c r="H307" s="90" t="str">
        <f t="shared" si="203"/>
        <v>Nie dotyczy</v>
      </c>
      <c r="I307" s="90" t="str">
        <f t="shared" si="203"/>
        <v>Nie dotyczy</v>
      </c>
      <c r="J307" s="90" t="str">
        <f t="shared" si="203"/>
        <v>Nie dotyczy</v>
      </c>
      <c r="K307" s="90" t="str">
        <f t="shared" si="203"/>
        <v>Nie dotyczy</v>
      </c>
      <c r="L307" s="90" t="str">
        <f t="shared" si="203"/>
        <v>Nie dotyczy</v>
      </c>
      <c r="M307" s="90" t="str">
        <f t="shared" si="203"/>
        <v>Nie dotyczy</v>
      </c>
      <c r="N307" s="90" t="str">
        <f t="shared" si="203"/>
        <v>Nie dotyczy</v>
      </c>
      <c r="O307" s="90" t="str">
        <f t="shared" si="203"/>
        <v>Nie dotyczy</v>
      </c>
      <c r="P307" s="90" t="str">
        <f t="shared" si="203"/>
        <v>Nie dotyczy</v>
      </c>
      <c r="Q307" s="90" t="str">
        <f t="shared" si="203"/>
        <v>Nie dotyczy</v>
      </c>
      <c r="R307" s="90" t="str">
        <f t="shared" si="203"/>
        <v>Nie dotyczy</v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 ht="12.75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>Nie dotyczy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 ht="12.75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2" s="405" customFormat="1" ht="19.5" customHeight="1">
      <c r="A310" s="404"/>
      <c r="B310" s="405" t="s">
        <v>227</v>
      </c>
    </row>
    <row r="311" spans="1:33" s="8" customFormat="1" ht="12.75">
      <c r="A311" s="670" t="s">
        <v>125</v>
      </c>
      <c r="B311" s="672" t="s">
        <v>228</v>
      </c>
      <c r="C311" s="674" t="s">
        <v>0</v>
      </c>
      <c r="D311" s="385" t="str">
        <f aca="true" t="shared" si="204" ref="D311:AG311">IF(G$79="","",G$79)</f>
        <v>Faza oper.</v>
      </c>
      <c r="E311" s="385" t="str">
        <f t="shared" si="204"/>
        <v>Faza oper.</v>
      </c>
      <c r="F311" s="385" t="str">
        <f t="shared" si="204"/>
        <v>Faza oper.</v>
      </c>
      <c r="G311" s="385" t="str">
        <f t="shared" si="204"/>
        <v>Faza oper.</v>
      </c>
      <c r="H311" s="385" t="str">
        <f t="shared" si="204"/>
        <v>Faza oper.</v>
      </c>
      <c r="I311" s="385" t="str">
        <f t="shared" si="204"/>
        <v>Faza oper.</v>
      </c>
      <c r="J311" s="385" t="str">
        <f t="shared" si="204"/>
        <v>Faza oper.</v>
      </c>
      <c r="K311" s="385" t="str">
        <f t="shared" si="204"/>
        <v>Faza oper.</v>
      </c>
      <c r="L311" s="385" t="str">
        <f t="shared" si="204"/>
        <v>Faza oper.</v>
      </c>
      <c r="M311" s="385" t="str">
        <f t="shared" si="204"/>
        <v>Faza oper.</v>
      </c>
      <c r="N311" s="385" t="str">
        <f t="shared" si="204"/>
        <v>Faza oper.</v>
      </c>
      <c r="O311" s="385" t="str">
        <f t="shared" si="204"/>
        <v>Faza oper.</v>
      </c>
      <c r="P311" s="385" t="str">
        <f t="shared" si="204"/>
        <v>Faza oper.</v>
      </c>
      <c r="Q311" s="385" t="str">
        <f t="shared" si="204"/>
        <v>Faza oper.</v>
      </c>
      <c r="R311" s="385" t="str">
        <f t="shared" si="204"/>
        <v>Faza oper.</v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33" s="8" customFormat="1" ht="12.75">
      <c r="A312" s="671"/>
      <c r="B312" s="673"/>
      <c r="C312" s="675"/>
      <c r="D312" s="33">
        <f aca="true" t="shared" si="205" ref="D312:AG312">IF(G$80="","",G$80)</f>
        <v>2016</v>
      </c>
      <c r="E312" s="33">
        <f t="shared" si="205"/>
        <v>2017</v>
      </c>
      <c r="F312" s="33">
        <f t="shared" si="205"/>
        <v>2018</v>
      </c>
      <c r="G312" s="33">
        <f t="shared" si="205"/>
        <v>2019</v>
      </c>
      <c r="H312" s="33">
        <f t="shared" si="205"/>
        <v>2020</v>
      </c>
      <c r="I312" s="33">
        <f t="shared" si="205"/>
        <v>2021</v>
      </c>
      <c r="J312" s="33">
        <f t="shared" si="205"/>
        <v>2022</v>
      </c>
      <c r="K312" s="33">
        <f t="shared" si="205"/>
        <v>2023</v>
      </c>
      <c r="L312" s="33">
        <f t="shared" si="205"/>
        <v>2024</v>
      </c>
      <c r="M312" s="33">
        <f t="shared" si="205"/>
        <v>2025</v>
      </c>
      <c r="N312" s="33">
        <f t="shared" si="205"/>
        <v>2026</v>
      </c>
      <c r="O312" s="33">
        <f t="shared" si="205"/>
        <v>2027</v>
      </c>
      <c r="P312" s="33">
        <f t="shared" si="205"/>
        <v>2028</v>
      </c>
      <c r="Q312" s="33">
        <f t="shared" si="205"/>
        <v>2029</v>
      </c>
      <c r="R312" s="33">
        <f t="shared" si="205"/>
        <v>2030</v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 ht="12.75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 ht="12.75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 ht="12.75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 ht="12.75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>Nie dotyczy</v>
      </c>
      <c r="E316" s="409" t="str">
        <f aca="true" t="shared" si="206" ref="E316:AG316">IF(H$79="","",IF(E$303=0,"Nie dotyczy",SUM(E$313:E$315)/E$303))</f>
        <v>Nie dotyczy</v>
      </c>
      <c r="F316" s="409" t="str">
        <f t="shared" si="206"/>
        <v>Nie dotyczy</v>
      </c>
      <c r="G316" s="409" t="str">
        <f t="shared" si="206"/>
        <v>Nie dotyczy</v>
      </c>
      <c r="H316" s="409" t="str">
        <f t="shared" si="206"/>
        <v>Nie dotyczy</v>
      </c>
      <c r="I316" s="409" t="str">
        <f t="shared" si="206"/>
        <v>Nie dotyczy</v>
      </c>
      <c r="J316" s="409" t="str">
        <f t="shared" si="206"/>
        <v>Nie dotyczy</v>
      </c>
      <c r="K316" s="409" t="str">
        <f t="shared" si="206"/>
        <v>Nie dotyczy</v>
      </c>
      <c r="L316" s="409" t="str">
        <f t="shared" si="206"/>
        <v>Nie dotyczy</v>
      </c>
      <c r="M316" s="409" t="str">
        <f t="shared" si="206"/>
        <v>Nie dotyczy</v>
      </c>
      <c r="N316" s="409" t="str">
        <f t="shared" si="206"/>
        <v>Nie dotyczy</v>
      </c>
      <c r="O316" s="409" t="str">
        <f t="shared" si="206"/>
        <v>Nie dotyczy</v>
      </c>
      <c r="P316" s="409" t="str">
        <f t="shared" si="206"/>
        <v>Nie dotyczy</v>
      </c>
      <c r="Q316" s="409" t="str">
        <f t="shared" si="206"/>
        <v>Nie dotyczy</v>
      </c>
      <c r="R316" s="409" t="str">
        <f t="shared" si="206"/>
        <v>Nie dotyczy</v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2" s="405" customFormat="1" ht="19.5" customHeight="1">
      <c r="A317" s="404"/>
      <c r="B317" s="405" t="s">
        <v>236</v>
      </c>
    </row>
    <row r="318" spans="1:33" s="8" customFormat="1" ht="12.75">
      <c r="A318" s="670" t="s">
        <v>123</v>
      </c>
      <c r="B318" s="672" t="s">
        <v>237</v>
      </c>
      <c r="C318" s="674" t="s">
        <v>0</v>
      </c>
      <c r="D318" s="385" t="str">
        <f aca="true" t="shared" si="207" ref="D318:AG318">IF(G$79="","",G$79)</f>
        <v>Faza oper.</v>
      </c>
      <c r="E318" s="385" t="str">
        <f t="shared" si="207"/>
        <v>Faza oper.</v>
      </c>
      <c r="F318" s="385" t="str">
        <f t="shared" si="207"/>
        <v>Faza oper.</v>
      </c>
      <c r="G318" s="385" t="str">
        <f t="shared" si="207"/>
        <v>Faza oper.</v>
      </c>
      <c r="H318" s="385" t="str">
        <f t="shared" si="207"/>
        <v>Faza oper.</v>
      </c>
      <c r="I318" s="385" t="str">
        <f t="shared" si="207"/>
        <v>Faza oper.</v>
      </c>
      <c r="J318" s="385" t="str">
        <f t="shared" si="207"/>
        <v>Faza oper.</v>
      </c>
      <c r="K318" s="385" t="str">
        <f t="shared" si="207"/>
        <v>Faza oper.</v>
      </c>
      <c r="L318" s="385" t="str">
        <f t="shared" si="207"/>
        <v>Faza oper.</v>
      </c>
      <c r="M318" s="385" t="str">
        <f t="shared" si="207"/>
        <v>Faza oper.</v>
      </c>
      <c r="N318" s="385" t="str">
        <f t="shared" si="207"/>
        <v>Faza oper.</v>
      </c>
      <c r="O318" s="385" t="str">
        <f t="shared" si="207"/>
        <v>Faza oper.</v>
      </c>
      <c r="P318" s="385" t="str">
        <f t="shared" si="207"/>
        <v>Faza oper.</v>
      </c>
      <c r="Q318" s="385" t="str">
        <f t="shared" si="207"/>
        <v>Faza oper.</v>
      </c>
      <c r="R318" s="385" t="str">
        <f t="shared" si="207"/>
        <v>Faza oper.</v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33" s="8" customFormat="1" ht="12.75">
      <c r="A319" s="671"/>
      <c r="B319" s="673"/>
      <c r="C319" s="675"/>
      <c r="D319" s="33">
        <f aca="true" t="shared" si="208" ref="D319:AG319">IF(G$80="","",G$80)</f>
        <v>2016</v>
      </c>
      <c r="E319" s="33">
        <f t="shared" si="208"/>
        <v>2017</v>
      </c>
      <c r="F319" s="33">
        <f t="shared" si="208"/>
        <v>2018</v>
      </c>
      <c r="G319" s="33">
        <f t="shared" si="208"/>
        <v>2019</v>
      </c>
      <c r="H319" s="33">
        <f t="shared" si="208"/>
        <v>2020</v>
      </c>
      <c r="I319" s="33">
        <f t="shared" si="208"/>
        <v>2021</v>
      </c>
      <c r="J319" s="33">
        <f t="shared" si="208"/>
        <v>2022</v>
      </c>
      <c r="K319" s="33">
        <f t="shared" si="208"/>
        <v>2023</v>
      </c>
      <c r="L319" s="33">
        <f t="shared" si="208"/>
        <v>2024</v>
      </c>
      <c r="M319" s="33">
        <f t="shared" si="208"/>
        <v>2025</v>
      </c>
      <c r="N319" s="33">
        <f t="shared" si="208"/>
        <v>2026</v>
      </c>
      <c r="O319" s="33">
        <f t="shared" si="208"/>
        <v>2027</v>
      </c>
      <c r="P319" s="33">
        <f t="shared" si="208"/>
        <v>2028</v>
      </c>
      <c r="Q319" s="33">
        <f t="shared" si="208"/>
        <v>2029</v>
      </c>
      <c r="R319" s="33">
        <f t="shared" si="208"/>
        <v>2030</v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 ht="12.75">
      <c r="A320" s="100">
        <v>1</v>
      </c>
      <c r="B320" s="82" t="s">
        <v>231</v>
      </c>
      <c r="C320" s="101" t="s">
        <v>232</v>
      </c>
      <c r="D320" s="102" t="str">
        <f aca="true" t="shared" si="209" ref="D320:AG320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 ht="12.75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aca="true" t="shared" si="210" ref="E321:AG321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 ht="12.75">
      <c r="A322" s="94" t="s">
        <v>36</v>
      </c>
      <c r="B322" s="86" t="s">
        <v>234</v>
      </c>
      <c r="C322" s="103" t="s">
        <v>235</v>
      </c>
      <c r="D322" s="104" t="str">
        <f aca="true" t="shared" si="211" ref="D322:AG322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 ht="12.75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aca="true" t="shared" si="212" ref="E323:AG323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 ht="12.75">
      <c r="A324" s="94" t="s">
        <v>18</v>
      </c>
      <c r="B324" s="106" t="s">
        <v>241</v>
      </c>
      <c r="C324" s="103" t="s">
        <v>233</v>
      </c>
      <c r="D324" s="104" t="str">
        <f aca="true" t="shared" si="213" ref="D324:AG324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aca="true" t="shared" si="214" ref="D325:AG325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 ht="12.75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8" s="402" customFormat="1" ht="18" customHeight="1">
      <c r="A327" s="401" t="s">
        <v>244</v>
      </c>
      <c r="B327" s="402" t="s">
        <v>139</v>
      </c>
      <c r="H327" s="403"/>
    </row>
    <row r="328" spans="1:2" s="405" customFormat="1" ht="19.5" customHeight="1">
      <c r="A328" s="404"/>
      <c r="B328" s="405" t="s">
        <v>245</v>
      </c>
    </row>
    <row r="329" spans="1:33" s="8" customFormat="1" ht="12.75">
      <c r="A329" s="670" t="s">
        <v>22</v>
      </c>
      <c r="B329" s="672" t="s">
        <v>247</v>
      </c>
      <c r="C329" s="674" t="s">
        <v>0</v>
      </c>
      <c r="D329" s="385" t="str">
        <f aca="true" t="shared" si="215" ref="D329:AG329">IF(G$79="","",G$79)</f>
        <v>Faza oper.</v>
      </c>
      <c r="E329" s="385" t="str">
        <f t="shared" si="215"/>
        <v>Faza oper.</v>
      </c>
      <c r="F329" s="385" t="str">
        <f t="shared" si="215"/>
        <v>Faza oper.</v>
      </c>
      <c r="G329" s="385" t="str">
        <f t="shared" si="215"/>
        <v>Faza oper.</v>
      </c>
      <c r="H329" s="385" t="str">
        <f t="shared" si="215"/>
        <v>Faza oper.</v>
      </c>
      <c r="I329" s="385" t="str">
        <f t="shared" si="215"/>
        <v>Faza oper.</v>
      </c>
      <c r="J329" s="385" t="str">
        <f t="shared" si="215"/>
        <v>Faza oper.</v>
      </c>
      <c r="K329" s="385" t="str">
        <f t="shared" si="215"/>
        <v>Faza oper.</v>
      </c>
      <c r="L329" s="385" t="str">
        <f t="shared" si="215"/>
        <v>Faza oper.</v>
      </c>
      <c r="M329" s="385" t="str">
        <f t="shared" si="215"/>
        <v>Faza oper.</v>
      </c>
      <c r="N329" s="385" t="str">
        <f t="shared" si="215"/>
        <v>Faza oper.</v>
      </c>
      <c r="O329" s="385" t="str">
        <f t="shared" si="215"/>
        <v>Faza oper.</v>
      </c>
      <c r="P329" s="385" t="str">
        <f t="shared" si="215"/>
        <v>Faza oper.</v>
      </c>
      <c r="Q329" s="385" t="str">
        <f t="shared" si="215"/>
        <v>Faza oper.</v>
      </c>
      <c r="R329" s="385" t="str">
        <f t="shared" si="215"/>
        <v>Faza oper.</v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33" s="8" customFormat="1" ht="12.75">
      <c r="A330" s="671"/>
      <c r="B330" s="673"/>
      <c r="C330" s="675"/>
      <c r="D330" s="33">
        <f aca="true" t="shared" si="216" ref="D330:AG330">IF(G$80="","",G$80)</f>
        <v>2016</v>
      </c>
      <c r="E330" s="33">
        <f t="shared" si="216"/>
        <v>2017</v>
      </c>
      <c r="F330" s="33">
        <f t="shared" si="216"/>
        <v>2018</v>
      </c>
      <c r="G330" s="33">
        <f t="shared" si="216"/>
        <v>2019</v>
      </c>
      <c r="H330" s="33">
        <f t="shared" si="216"/>
        <v>2020</v>
      </c>
      <c r="I330" s="33">
        <f t="shared" si="216"/>
        <v>2021</v>
      </c>
      <c r="J330" s="33">
        <f t="shared" si="216"/>
        <v>2022</v>
      </c>
      <c r="K330" s="33">
        <f t="shared" si="216"/>
        <v>2023</v>
      </c>
      <c r="L330" s="33">
        <f t="shared" si="216"/>
        <v>2024</v>
      </c>
      <c r="M330" s="33">
        <f t="shared" si="216"/>
        <v>2025</v>
      </c>
      <c r="N330" s="33">
        <f t="shared" si="216"/>
        <v>2026</v>
      </c>
      <c r="O330" s="33">
        <f t="shared" si="216"/>
        <v>2027</v>
      </c>
      <c r="P330" s="33">
        <f t="shared" si="216"/>
        <v>2028</v>
      </c>
      <c r="Q330" s="33">
        <f t="shared" si="216"/>
        <v>2029</v>
      </c>
      <c r="R330" s="33">
        <f t="shared" si="216"/>
        <v>2030</v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33" s="69" customFormat="1" ht="12.75">
      <c r="A331" s="100" t="str">
        <f>IF(A275="","",A275)</f>
        <v/>
      </c>
      <c r="B331" s="200" t="str">
        <f aca="true" t="shared" si="217" ref="B331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aca="true" t="shared" si="218" ref="E331:AG331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33" s="69" customFormat="1" ht="12.75">
      <c r="A332" s="94" t="str">
        <f aca="true" t="shared" si="219" ref="A332:B332">IF(A276="","",A276)</f>
        <v/>
      </c>
      <c r="B332" s="204" t="str">
        <f t="shared" si="219"/>
        <v/>
      </c>
      <c r="C332" s="275" t="str">
        <f aca="true" t="shared" si="220" ref="C332:C340">IF(B332="","","zł/rok")</f>
        <v/>
      </c>
      <c r="D332" s="88" t="str">
        <f aca="true" t="shared" si="221" ref="D332:AG332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33" s="69" customFormat="1" ht="12.75">
      <c r="A333" s="94" t="str">
        <f aca="true" t="shared" si="222" ref="A333:B333">IF(A277="","",A277)</f>
        <v/>
      </c>
      <c r="B333" s="204" t="str">
        <f t="shared" si="222"/>
        <v/>
      </c>
      <c r="C333" s="275" t="str">
        <f t="shared" si="220"/>
        <v/>
      </c>
      <c r="D333" s="88" t="str">
        <f aca="true" t="shared" si="223" ref="D333:AG33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33" s="69" customFormat="1" ht="12.75">
      <c r="A334" s="94" t="str">
        <f aca="true" t="shared" si="224" ref="A334:B33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aca="true" t="shared" si="225" ref="D334:AG334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33" s="152" customFormat="1" ht="12.75">
      <c r="A335" s="94" t="str">
        <f aca="true" t="shared" si="226" ref="A335:B335">IF(A279="","",A279)</f>
        <v/>
      </c>
      <c r="B335" s="204" t="str">
        <f t="shared" si="226"/>
        <v/>
      </c>
      <c r="C335" s="275" t="str">
        <f t="shared" si="220"/>
        <v/>
      </c>
      <c r="D335" s="88" t="str">
        <f aca="true" t="shared" si="227" ref="D335:AG335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33" s="152" customFormat="1" ht="12.75">
      <c r="A336" s="94" t="str">
        <f aca="true" t="shared" si="228" ref="A336:B336">IF(A280="","",A280)</f>
        <v/>
      </c>
      <c r="B336" s="204" t="str">
        <f t="shared" si="228"/>
        <v/>
      </c>
      <c r="C336" s="275" t="str">
        <f t="shared" si="220"/>
        <v/>
      </c>
      <c r="D336" s="88" t="str">
        <f aca="true" t="shared" si="229" ref="D336:AG336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 ht="12.75">
      <c r="A337" s="94" t="str">
        <f aca="true" t="shared" si="230" ref="A337:B337">IF(A281="","",A281)</f>
        <v/>
      </c>
      <c r="B337" s="204" t="str">
        <f t="shared" si="230"/>
        <v/>
      </c>
      <c r="C337" s="275" t="str">
        <f t="shared" si="220"/>
        <v/>
      </c>
      <c r="D337" s="88" t="str">
        <f aca="true" t="shared" si="231" ref="D337:AG337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 ht="12.75">
      <c r="A338" s="94" t="str">
        <f aca="true" t="shared" si="232" ref="A338:B338">IF(A282="","",A282)</f>
        <v/>
      </c>
      <c r="B338" s="204" t="str">
        <f t="shared" si="232"/>
        <v/>
      </c>
      <c r="C338" s="275" t="str">
        <f t="shared" si="220"/>
        <v/>
      </c>
      <c r="D338" s="88" t="str">
        <f aca="true" t="shared" si="233" ref="D338:AG338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 ht="12.75">
      <c r="A339" s="94" t="str">
        <f aca="true" t="shared" si="234" ref="A339:B339">IF(A283="","",A283)</f>
        <v/>
      </c>
      <c r="B339" s="204" t="str">
        <f t="shared" si="234"/>
        <v/>
      </c>
      <c r="C339" s="275" t="str">
        <f t="shared" si="220"/>
        <v/>
      </c>
      <c r="D339" s="88" t="str">
        <f aca="true" t="shared" si="235" ref="D339:AG339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 ht="12.75">
      <c r="A340" s="105" t="str">
        <f aca="true" t="shared" si="236" ref="A340:B340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aca="true" t="shared" si="237" ref="D340:AG340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 ht="12.75">
      <c r="A341" s="109" t="s">
        <v>113</v>
      </c>
      <c r="B341" s="10" t="s">
        <v>248</v>
      </c>
      <c r="C341" s="83" t="s">
        <v>1</v>
      </c>
      <c r="D341" s="84">
        <f>IF(G$79="","",SUM(D$331:D$340))</f>
        <v>0</v>
      </c>
      <c r="E341" s="84">
        <f aca="true" t="shared" si="238" ref="E341:AG341">IF(H$79="","",SUM(E$331:E$340))</f>
        <v>0</v>
      </c>
      <c r="F341" s="84">
        <f t="shared" si="238"/>
        <v>0</v>
      </c>
      <c r="G341" s="84">
        <f t="shared" si="238"/>
        <v>0</v>
      </c>
      <c r="H341" s="84">
        <f t="shared" si="238"/>
        <v>0</v>
      </c>
      <c r="I341" s="84">
        <f t="shared" si="238"/>
        <v>0</v>
      </c>
      <c r="J341" s="84">
        <f t="shared" si="238"/>
        <v>0</v>
      </c>
      <c r="K341" s="84">
        <f t="shared" si="238"/>
        <v>0</v>
      </c>
      <c r="L341" s="84">
        <f t="shared" si="238"/>
        <v>0</v>
      </c>
      <c r="M341" s="84">
        <f t="shared" si="238"/>
        <v>0</v>
      </c>
      <c r="N341" s="84">
        <f t="shared" si="238"/>
        <v>0</v>
      </c>
      <c r="O341" s="84">
        <f t="shared" si="238"/>
        <v>0</v>
      </c>
      <c r="P341" s="84">
        <f t="shared" si="238"/>
        <v>0</v>
      </c>
      <c r="Q341" s="84">
        <f t="shared" si="238"/>
        <v>0</v>
      </c>
      <c r="R341" s="84">
        <f t="shared" si="238"/>
        <v>0</v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 ht="12.75">
      <c r="A342" s="110" t="s">
        <v>147</v>
      </c>
      <c r="B342" s="111" t="s">
        <v>249</v>
      </c>
      <c r="C342" s="87" t="s">
        <v>1</v>
      </c>
      <c r="D342" s="88">
        <f>IF(G$79="","",IF(E$285="",D$341,D$341*E$285))</f>
        <v>0</v>
      </c>
      <c r="E342" s="88">
        <f aca="true" t="shared" si="239" ref="E342:AG342">IF(H$79="","",IF(F$285="",E$341,E$341*F$285))</f>
        <v>0</v>
      </c>
      <c r="F342" s="88">
        <f t="shared" si="239"/>
        <v>0</v>
      </c>
      <c r="G342" s="88">
        <f t="shared" si="239"/>
        <v>0</v>
      </c>
      <c r="H342" s="88">
        <f t="shared" si="239"/>
        <v>0</v>
      </c>
      <c r="I342" s="88">
        <f t="shared" si="239"/>
        <v>0</v>
      </c>
      <c r="J342" s="88">
        <f t="shared" si="239"/>
        <v>0</v>
      </c>
      <c r="K342" s="88">
        <f t="shared" si="239"/>
        <v>0</v>
      </c>
      <c r="L342" s="88">
        <f t="shared" si="239"/>
        <v>0</v>
      </c>
      <c r="M342" s="88">
        <f t="shared" si="239"/>
        <v>0</v>
      </c>
      <c r="N342" s="88">
        <f t="shared" si="239"/>
        <v>0</v>
      </c>
      <c r="O342" s="88">
        <f t="shared" si="239"/>
        <v>0</v>
      </c>
      <c r="P342" s="88">
        <f t="shared" si="239"/>
        <v>0</v>
      </c>
      <c r="Q342" s="88">
        <f t="shared" si="239"/>
        <v>0</v>
      </c>
      <c r="R342" s="88">
        <f t="shared" si="239"/>
        <v>0</v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 ht="12.75">
      <c r="A343" s="118" t="s">
        <v>125</v>
      </c>
      <c r="B343" s="119" t="s">
        <v>256</v>
      </c>
      <c r="C343" s="73" t="s">
        <v>1</v>
      </c>
      <c r="D343" s="74">
        <f>IF(G$79="","",IF(D$341=0,0,SUMPRODUCT(D$331:D$340,$D$275:$D$284)))</f>
        <v>0</v>
      </c>
      <c r="E343" s="74">
        <f aca="true" t="shared" si="240" ref="E343:AG343">IF(H$79="","",IF(E$341=0,0,SUMPRODUCT(E$331:E$340,$D$275:$D$284)))</f>
        <v>0</v>
      </c>
      <c r="F343" s="74">
        <f t="shared" si="240"/>
        <v>0</v>
      </c>
      <c r="G343" s="74">
        <f t="shared" si="240"/>
        <v>0</v>
      </c>
      <c r="H343" s="74">
        <f t="shared" si="240"/>
        <v>0</v>
      </c>
      <c r="I343" s="74">
        <f t="shared" si="240"/>
        <v>0</v>
      </c>
      <c r="J343" s="74">
        <f t="shared" si="240"/>
        <v>0</v>
      </c>
      <c r="K343" s="74">
        <f t="shared" si="240"/>
        <v>0</v>
      </c>
      <c r="L343" s="74">
        <f t="shared" si="240"/>
        <v>0</v>
      </c>
      <c r="M343" s="74">
        <f t="shared" si="240"/>
        <v>0</v>
      </c>
      <c r="N343" s="74">
        <f t="shared" si="240"/>
        <v>0</v>
      </c>
      <c r="O343" s="74">
        <f t="shared" si="240"/>
        <v>0</v>
      </c>
      <c r="P343" s="74">
        <f t="shared" si="240"/>
        <v>0</v>
      </c>
      <c r="Q343" s="74">
        <f t="shared" si="240"/>
        <v>0</v>
      </c>
      <c r="R343" s="74">
        <f t="shared" si="240"/>
        <v>0</v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 ht="12.75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>
        <f>IF(G$79="","",SUM(D$341,D$343))</f>
        <v>0</v>
      </c>
      <c r="E344" s="115">
        <f aca="true" t="shared" si="241" ref="E344:AG344">IF(H$79="","",SUM(E$341,E$343))</f>
        <v>0</v>
      </c>
      <c r="F344" s="115">
        <f t="shared" si="241"/>
        <v>0</v>
      </c>
      <c r="G344" s="115">
        <f t="shared" si="241"/>
        <v>0</v>
      </c>
      <c r="H344" s="115">
        <f t="shared" si="241"/>
        <v>0</v>
      </c>
      <c r="I344" s="115">
        <f t="shared" si="241"/>
        <v>0</v>
      </c>
      <c r="J344" s="115">
        <f t="shared" si="241"/>
        <v>0</v>
      </c>
      <c r="K344" s="115">
        <f t="shared" si="241"/>
        <v>0</v>
      </c>
      <c r="L344" s="115">
        <f t="shared" si="241"/>
        <v>0</v>
      </c>
      <c r="M344" s="115">
        <f t="shared" si="241"/>
        <v>0</v>
      </c>
      <c r="N344" s="115">
        <f t="shared" si="241"/>
        <v>0</v>
      </c>
      <c r="O344" s="115">
        <f t="shared" si="241"/>
        <v>0</v>
      </c>
      <c r="P344" s="115">
        <f t="shared" si="241"/>
        <v>0</v>
      </c>
      <c r="Q344" s="115">
        <f t="shared" si="241"/>
        <v>0</v>
      </c>
      <c r="R344" s="115">
        <f t="shared" si="241"/>
        <v>0</v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>
        <f>IF(G$79="","",SUM(D$342,D$343))</f>
        <v>0</v>
      </c>
      <c r="E345" s="326">
        <f aca="true" t="shared" si="242" ref="E345:AG345">IF(H$79="","",SUM(E$342,E$343))</f>
        <v>0</v>
      </c>
      <c r="F345" s="326">
        <f t="shared" si="242"/>
        <v>0</v>
      </c>
      <c r="G345" s="326">
        <f t="shared" si="242"/>
        <v>0</v>
      </c>
      <c r="H345" s="326">
        <f t="shared" si="242"/>
        <v>0</v>
      </c>
      <c r="I345" s="326">
        <f t="shared" si="242"/>
        <v>0</v>
      </c>
      <c r="J345" s="326">
        <f t="shared" si="242"/>
        <v>0</v>
      </c>
      <c r="K345" s="326">
        <f t="shared" si="242"/>
        <v>0</v>
      </c>
      <c r="L345" s="326">
        <f t="shared" si="242"/>
        <v>0</v>
      </c>
      <c r="M345" s="326">
        <f t="shared" si="242"/>
        <v>0</v>
      </c>
      <c r="N345" s="326">
        <f t="shared" si="242"/>
        <v>0</v>
      </c>
      <c r="O345" s="326">
        <f t="shared" si="242"/>
        <v>0</v>
      </c>
      <c r="P345" s="326">
        <f t="shared" si="242"/>
        <v>0</v>
      </c>
      <c r="Q345" s="326">
        <f t="shared" si="242"/>
        <v>0</v>
      </c>
      <c r="R345" s="326">
        <f t="shared" si="242"/>
        <v>0</v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2" s="405" customFormat="1" ht="19.5" customHeight="1">
      <c r="A346" s="404"/>
      <c r="B346" s="405" t="s">
        <v>252</v>
      </c>
    </row>
    <row r="347" spans="1:33" s="8" customFormat="1" ht="12.75">
      <c r="A347" s="670" t="s">
        <v>10</v>
      </c>
      <c r="B347" s="672" t="s">
        <v>2</v>
      </c>
      <c r="C347" s="674" t="s">
        <v>0</v>
      </c>
      <c r="D347" s="385" t="str">
        <f aca="true" t="shared" si="243" ref="D347:AG347">IF(G$79="","",G$79)</f>
        <v>Faza oper.</v>
      </c>
      <c r="E347" s="385" t="str">
        <f t="shared" si="243"/>
        <v>Faza oper.</v>
      </c>
      <c r="F347" s="385" t="str">
        <f t="shared" si="243"/>
        <v>Faza oper.</v>
      </c>
      <c r="G347" s="385" t="str">
        <f t="shared" si="243"/>
        <v>Faza oper.</v>
      </c>
      <c r="H347" s="385" t="str">
        <f t="shared" si="243"/>
        <v>Faza oper.</v>
      </c>
      <c r="I347" s="385" t="str">
        <f t="shared" si="243"/>
        <v>Faza oper.</v>
      </c>
      <c r="J347" s="385" t="str">
        <f t="shared" si="243"/>
        <v>Faza oper.</v>
      </c>
      <c r="K347" s="385" t="str">
        <f t="shared" si="243"/>
        <v>Faza oper.</v>
      </c>
      <c r="L347" s="385" t="str">
        <f t="shared" si="243"/>
        <v>Faza oper.</v>
      </c>
      <c r="M347" s="385" t="str">
        <f t="shared" si="243"/>
        <v>Faza oper.</v>
      </c>
      <c r="N347" s="385" t="str">
        <f t="shared" si="243"/>
        <v>Faza oper.</v>
      </c>
      <c r="O347" s="385" t="str">
        <f t="shared" si="243"/>
        <v>Faza oper.</v>
      </c>
      <c r="P347" s="385" t="str">
        <f t="shared" si="243"/>
        <v>Faza oper.</v>
      </c>
      <c r="Q347" s="385" t="str">
        <f t="shared" si="243"/>
        <v>Faza oper.</v>
      </c>
      <c r="R347" s="385" t="str">
        <f t="shared" si="243"/>
        <v>Faza oper.</v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 ht="12.75">
      <c r="A348" s="671"/>
      <c r="B348" s="673"/>
      <c r="C348" s="675"/>
      <c r="D348" s="33">
        <f aca="true" t="shared" si="244" ref="D348:AG348">IF(G$80="","",G$80)</f>
        <v>2016</v>
      </c>
      <c r="E348" s="33">
        <f t="shared" si="244"/>
        <v>2017</v>
      </c>
      <c r="F348" s="33">
        <f t="shared" si="244"/>
        <v>2018</v>
      </c>
      <c r="G348" s="33">
        <f t="shared" si="244"/>
        <v>2019</v>
      </c>
      <c r="H348" s="33">
        <f t="shared" si="244"/>
        <v>2020</v>
      </c>
      <c r="I348" s="33">
        <f t="shared" si="244"/>
        <v>2021</v>
      </c>
      <c r="J348" s="33">
        <f t="shared" si="244"/>
        <v>2022</v>
      </c>
      <c r="K348" s="33">
        <f t="shared" si="244"/>
        <v>2023</v>
      </c>
      <c r="L348" s="33">
        <f t="shared" si="244"/>
        <v>2024</v>
      </c>
      <c r="M348" s="33">
        <f t="shared" si="244"/>
        <v>2025</v>
      </c>
      <c r="N348" s="33">
        <f t="shared" si="244"/>
        <v>2026</v>
      </c>
      <c r="O348" s="33">
        <f t="shared" si="244"/>
        <v>2027</v>
      </c>
      <c r="P348" s="33">
        <f t="shared" si="244"/>
        <v>2028</v>
      </c>
      <c r="Q348" s="33">
        <f t="shared" si="244"/>
        <v>2029</v>
      </c>
      <c r="R348" s="33">
        <f t="shared" si="244"/>
        <v>2030</v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 ht="12.75">
      <c r="A349" s="100" t="str">
        <f>IF(A275="","",A275)</f>
        <v/>
      </c>
      <c r="B349" s="200" t="str">
        <f aca="true" t="shared" si="245" ref="B349:C349">IF(B275="","",B275)</f>
        <v/>
      </c>
      <c r="C349" s="274" t="str">
        <f t="shared" si="245"/>
        <v/>
      </c>
      <c r="D349" s="84" t="str">
        <f aca="true" t="shared" si="246" ref="D349:D358">IF(G$79="","",IF($B349="","",PRODUCT(D261,E289)*(1-SUM($C$538))*(1-SUM($C$539))))</f>
        <v/>
      </c>
      <c r="E349" s="84" t="str">
        <f aca="true" t="shared" si="247" ref="E349:E358">IF(H$79="","",IF($B349="","",PRODUCT(E261,F289)*(1-SUM($C$538))*(1-SUM($C$539))))</f>
        <v/>
      </c>
      <c r="F349" s="84" t="str">
        <f aca="true" t="shared" si="248" ref="F349:F358">IF(I$79="","",IF($B349="","",PRODUCT(F261,G289)*(1-SUM($C$538))*(1-SUM($C$539))))</f>
        <v/>
      </c>
      <c r="G349" s="84" t="str">
        <f aca="true" t="shared" si="249" ref="G349:G358">IF(J$79="","",IF($B349="","",PRODUCT(G261,H289)*(1-SUM($C$538))*(1-SUM($C$539))))</f>
        <v/>
      </c>
      <c r="H349" s="84" t="str">
        <f aca="true" t="shared" si="250" ref="H349:H358">IF(K$79="","",IF($B349="","",PRODUCT(H261,I289)*(1-SUM($C$538))*(1-SUM($C$539))))</f>
        <v/>
      </c>
      <c r="I349" s="84" t="str">
        <f aca="true" t="shared" si="251" ref="I349:I358">IF(L$79="","",IF($B349="","",PRODUCT(I261,J289)*(1-SUM($C$538))*(1-SUM($C$539))))</f>
        <v/>
      </c>
      <c r="J349" s="84" t="str">
        <f aca="true" t="shared" si="252" ref="J349:J358">IF(M$79="","",IF($B349="","",PRODUCT(J261,K289)*(1-SUM($C$538))*(1-SUM($C$539))))</f>
        <v/>
      </c>
      <c r="K349" s="84" t="str">
        <f aca="true" t="shared" si="253" ref="K349:K358">IF(N$79="","",IF($B349="","",PRODUCT(K261,L289)*(1-SUM($C$538))*(1-SUM($C$539))))</f>
        <v/>
      </c>
      <c r="L349" s="84" t="str">
        <f aca="true" t="shared" si="254" ref="L349:L358">IF(O$79="","",IF($B349="","",PRODUCT(L261,M289)*(1-SUM($C$538))*(1-SUM($C$539))))</f>
        <v/>
      </c>
      <c r="M349" s="84" t="str">
        <f aca="true" t="shared" si="255" ref="M349:M358">IF(P$79="","",IF($B349="","",PRODUCT(M261,N289)*(1-SUM($C$538))*(1-SUM($C$539))))</f>
        <v/>
      </c>
      <c r="N349" s="84" t="str">
        <f aca="true" t="shared" si="256" ref="N349:N358">IF(Q$79="","",IF($B349="","",PRODUCT(N261,O289)*(1-SUM($C$538))*(1-SUM($C$539))))</f>
        <v/>
      </c>
      <c r="O349" s="84" t="str">
        <f aca="true" t="shared" si="257" ref="O349:O358">IF(R$79="","",IF($B349="","",PRODUCT(O261,P289)*(1-SUM($C$538))*(1-SUM($C$539))))</f>
        <v/>
      </c>
      <c r="P349" s="84" t="str">
        <f aca="true" t="shared" si="258" ref="P349:P358">IF(S$79="","",IF($B349="","",PRODUCT(P261,Q289)*(1-SUM($C$538))*(1-SUM($C$539))))</f>
        <v/>
      </c>
      <c r="Q349" s="84" t="str">
        <f aca="true" t="shared" si="259" ref="Q349:Q358">IF(T$79="","",IF($B349="","",PRODUCT(Q261,R289)*(1-SUM($C$538))*(1-SUM($C$539))))</f>
        <v/>
      </c>
      <c r="R349" s="84" t="str">
        <f aca="true" t="shared" si="260" ref="R349:R358">IF(U$79="","",IF($B349="","",PRODUCT(R261,S289)*(1-SUM($C$538))*(1-SUM($C$539))))</f>
        <v/>
      </c>
      <c r="S349" s="84" t="str">
        <f aca="true" t="shared" si="261" ref="S349:S358">IF(V$79="","",IF($B349="","",PRODUCT(S261,T289)*(1-SUM($C$538))*(1-SUM($C$539))))</f>
        <v/>
      </c>
      <c r="T349" s="84" t="str">
        <f aca="true" t="shared" si="262" ref="T349:T358">IF(W$79="","",IF($B349="","",PRODUCT(T261,U289)*(1-SUM($C$538))*(1-SUM($C$539))))</f>
        <v/>
      </c>
      <c r="U349" s="84" t="str">
        <f aca="true" t="shared" si="263" ref="U349:U358">IF(X$79="","",IF($B349="","",PRODUCT(U261,V289)*(1-SUM($C$538))*(1-SUM($C$539))))</f>
        <v/>
      </c>
      <c r="V349" s="84" t="str">
        <f aca="true" t="shared" si="264" ref="V349:V358">IF(Y$79="","",IF($B349="","",PRODUCT(V261,W289)*(1-SUM($C$538))*(1-SUM($C$539))))</f>
        <v/>
      </c>
      <c r="W349" s="84" t="str">
        <f aca="true" t="shared" si="265" ref="W349:W358">IF(Z$79="","",IF($B349="","",PRODUCT(W261,X289)*(1-SUM($C$538))*(1-SUM($C$539))))</f>
        <v/>
      </c>
      <c r="X349" s="84" t="str">
        <f aca="true" t="shared" si="266" ref="X349:X358">IF(AA$79="","",IF($B349="","",PRODUCT(X261,Y289)*(1-SUM($C$538))*(1-SUM($C$539))))</f>
        <v/>
      </c>
      <c r="Y349" s="84" t="str">
        <f aca="true" t="shared" si="267" ref="Y349:Y358">IF(AB$79="","",IF($B349="","",PRODUCT(Y261,Z289)*(1-SUM($C$538))*(1-SUM($C$539))))</f>
        <v/>
      </c>
      <c r="Z349" s="84" t="str">
        <f aca="true" t="shared" si="268" ref="Z349:Z358">IF(AC$79="","",IF($B349="","",PRODUCT(Z261,AA289)*(1-SUM($C$538))*(1-SUM($C$539))))</f>
        <v/>
      </c>
      <c r="AA349" s="84" t="str">
        <f aca="true" t="shared" si="269" ref="AA349:AA358">IF(AD$79="","",IF($B349="","",PRODUCT(AA261,AB289)*(1-SUM($C$538))*(1-SUM($C$539))))</f>
        <v/>
      </c>
      <c r="AB349" s="84" t="str">
        <f aca="true" t="shared" si="270" ref="AB349:AB358">IF(AE$79="","",IF($B349="","",PRODUCT(AB261,AC289)*(1-SUM($C$538))*(1-SUM($C$539))))</f>
        <v/>
      </c>
      <c r="AC349" s="84" t="str">
        <f aca="true" t="shared" si="271" ref="AC349:AC358">IF(AF$79="","",IF($B349="","",PRODUCT(AC261,AD289)*(1-SUM($C$538))*(1-SUM($C$539))))</f>
        <v/>
      </c>
      <c r="AD349" s="84" t="str">
        <f aca="true" t="shared" si="272" ref="AD349:AD358">IF(AG$79="","",IF($B349="","",PRODUCT(AD261,AE289)*(1-SUM($C$538))*(1-SUM($C$539))))</f>
        <v/>
      </c>
      <c r="AE349" s="84" t="str">
        <f aca="true" t="shared" si="273" ref="AE349:AE358">IF(AH$79="","",IF($B349="","",PRODUCT(AE261,AF289)*(1-SUM($C$538))*(1-SUM($C$539))))</f>
        <v/>
      </c>
      <c r="AF349" s="84" t="str">
        <f aca="true" t="shared" si="274" ref="AF349:AF358">IF(AI$79="","",IF($B349="","",PRODUCT(AF261,AG289)*(1-SUM($C$538))*(1-SUM($C$539))))</f>
        <v/>
      </c>
      <c r="AG349" s="84" t="str">
        <f aca="true" t="shared" si="275" ref="AG349:AG358">IF(AJ$79="","",IF($B349="","",PRODUCT(AG261,AH289)*(1-SUM($C$538))*(1-SUM($C$539))))</f>
        <v/>
      </c>
    </row>
    <row r="350" spans="1:33" s="69" customFormat="1" ht="12.75">
      <c r="A350" s="94" t="str">
        <f aca="true" t="shared" si="276" ref="A350:C350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 ht="12.75">
      <c r="A351" s="94" t="str">
        <f aca="true" t="shared" si="277" ref="A351:C351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 ht="12.75">
      <c r="A352" s="94" t="str">
        <f aca="true" t="shared" si="278" ref="A352:C352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 ht="12.75">
      <c r="A353" s="94" t="str">
        <f aca="true" t="shared" si="279" ref="A353:C353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 ht="12.75">
      <c r="A354" s="94" t="str">
        <f aca="true" t="shared" si="280" ref="A354:C354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 ht="12.75">
      <c r="A355" s="94" t="str">
        <f aca="true" t="shared" si="281" ref="A355:C355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 ht="12.75">
      <c r="A356" s="94" t="str">
        <f aca="true" t="shared" si="282" ref="A356:C356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 ht="12.75">
      <c r="A357" s="94" t="str">
        <f aca="true" t="shared" si="283" ref="A357:C357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 ht="12.75">
      <c r="A358" s="105" t="str">
        <f aca="true" t="shared" si="284" ref="A358:C358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 ht="12.75">
      <c r="A359" s="109" t="s">
        <v>113</v>
      </c>
      <c r="B359" s="10" t="s">
        <v>269</v>
      </c>
      <c r="C359" s="83" t="s">
        <v>1</v>
      </c>
      <c r="D359" s="84">
        <f>IF(G$79="","",SUM(D$349:D$358))</f>
        <v>0</v>
      </c>
      <c r="E359" s="84">
        <f aca="true" t="shared" si="285" ref="E359:AG359">IF(H$79="","",SUM(E$349:E$358))</f>
        <v>0</v>
      </c>
      <c r="F359" s="84">
        <f t="shared" si="285"/>
        <v>0</v>
      </c>
      <c r="G359" s="84">
        <f t="shared" si="285"/>
        <v>0</v>
      </c>
      <c r="H359" s="84">
        <f t="shared" si="285"/>
        <v>0</v>
      </c>
      <c r="I359" s="84">
        <f t="shared" si="285"/>
        <v>0</v>
      </c>
      <c r="J359" s="84">
        <f t="shared" si="285"/>
        <v>0</v>
      </c>
      <c r="K359" s="84">
        <f t="shared" si="285"/>
        <v>0</v>
      </c>
      <c r="L359" s="84">
        <f t="shared" si="285"/>
        <v>0</v>
      </c>
      <c r="M359" s="84">
        <f t="shared" si="285"/>
        <v>0</v>
      </c>
      <c r="N359" s="84">
        <f t="shared" si="285"/>
        <v>0</v>
      </c>
      <c r="O359" s="84">
        <f t="shared" si="285"/>
        <v>0</v>
      </c>
      <c r="P359" s="84">
        <f t="shared" si="285"/>
        <v>0</v>
      </c>
      <c r="Q359" s="84">
        <f t="shared" si="285"/>
        <v>0</v>
      </c>
      <c r="R359" s="84">
        <f t="shared" si="285"/>
        <v>0</v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 ht="12.75">
      <c r="A360" s="110" t="s">
        <v>147</v>
      </c>
      <c r="B360" s="111" t="s">
        <v>270</v>
      </c>
      <c r="C360" s="87" t="s">
        <v>1</v>
      </c>
      <c r="D360" s="88">
        <f>IF(G$79="","",IF(E$299="",D$359,D$359*E$299))</f>
        <v>0</v>
      </c>
      <c r="E360" s="88">
        <f aca="true" t="shared" si="286" ref="E360:AG360">IF(H$79="","",IF(F$299="",E$359,E$359*F$299))</f>
        <v>0</v>
      </c>
      <c r="F360" s="88">
        <f t="shared" si="286"/>
        <v>0</v>
      </c>
      <c r="G360" s="88">
        <f t="shared" si="286"/>
        <v>0</v>
      </c>
      <c r="H360" s="88">
        <f t="shared" si="286"/>
        <v>0</v>
      </c>
      <c r="I360" s="88">
        <f t="shared" si="286"/>
        <v>0</v>
      </c>
      <c r="J360" s="88">
        <f t="shared" si="286"/>
        <v>0</v>
      </c>
      <c r="K360" s="88">
        <f t="shared" si="286"/>
        <v>0</v>
      </c>
      <c r="L360" s="88">
        <f t="shared" si="286"/>
        <v>0</v>
      </c>
      <c r="M360" s="88">
        <f t="shared" si="286"/>
        <v>0</v>
      </c>
      <c r="N360" s="88">
        <f t="shared" si="286"/>
        <v>0</v>
      </c>
      <c r="O360" s="88">
        <f t="shared" si="286"/>
        <v>0</v>
      </c>
      <c r="P360" s="88">
        <f t="shared" si="286"/>
        <v>0</v>
      </c>
      <c r="Q360" s="88">
        <f t="shared" si="286"/>
        <v>0</v>
      </c>
      <c r="R360" s="88">
        <f t="shared" si="286"/>
        <v>0</v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 ht="12.75">
      <c r="A361" s="118" t="s">
        <v>125</v>
      </c>
      <c r="B361" s="119" t="s">
        <v>271</v>
      </c>
      <c r="C361" s="73" t="s">
        <v>1</v>
      </c>
      <c r="D361" s="74">
        <f>IF(G$79="","",IF(D$359=0,0,SUMPRODUCT(D$349:D$358,$D$289:$D$298)))</f>
        <v>0</v>
      </c>
      <c r="E361" s="74">
        <f aca="true" t="shared" si="287" ref="E361:AG361">IF(H$79="","",IF(E$359=0,0,SUMPRODUCT(E$349:E$358,$D$289:$D$298)))</f>
        <v>0</v>
      </c>
      <c r="F361" s="74">
        <f t="shared" si="287"/>
        <v>0</v>
      </c>
      <c r="G361" s="74">
        <f t="shared" si="287"/>
        <v>0</v>
      </c>
      <c r="H361" s="74">
        <f t="shared" si="287"/>
        <v>0</v>
      </c>
      <c r="I361" s="74">
        <f t="shared" si="287"/>
        <v>0</v>
      </c>
      <c r="J361" s="74">
        <f t="shared" si="287"/>
        <v>0</v>
      </c>
      <c r="K361" s="74">
        <f t="shared" si="287"/>
        <v>0</v>
      </c>
      <c r="L361" s="74">
        <f t="shared" si="287"/>
        <v>0</v>
      </c>
      <c r="M361" s="74">
        <f t="shared" si="287"/>
        <v>0</v>
      </c>
      <c r="N361" s="74">
        <f t="shared" si="287"/>
        <v>0</v>
      </c>
      <c r="O361" s="74">
        <f t="shared" si="287"/>
        <v>0</v>
      </c>
      <c r="P361" s="74">
        <f t="shared" si="287"/>
        <v>0</v>
      </c>
      <c r="Q361" s="74">
        <f t="shared" si="287"/>
        <v>0</v>
      </c>
      <c r="R361" s="74">
        <f t="shared" si="287"/>
        <v>0</v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 ht="12.75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>
        <f>IF(G$79="","",SUM(D$359,D$361))</f>
        <v>0</v>
      </c>
      <c r="E362" s="115">
        <f aca="true" t="shared" si="288" ref="E362:AG362">IF(H$79="","",SUM(E$359,E$361))</f>
        <v>0</v>
      </c>
      <c r="F362" s="115">
        <f t="shared" si="288"/>
        <v>0</v>
      </c>
      <c r="G362" s="115">
        <f t="shared" si="288"/>
        <v>0</v>
      </c>
      <c r="H362" s="115">
        <f t="shared" si="288"/>
        <v>0</v>
      </c>
      <c r="I362" s="115">
        <f t="shared" si="288"/>
        <v>0</v>
      </c>
      <c r="J362" s="115">
        <f t="shared" si="288"/>
        <v>0</v>
      </c>
      <c r="K362" s="115">
        <f t="shared" si="288"/>
        <v>0</v>
      </c>
      <c r="L362" s="115">
        <f t="shared" si="288"/>
        <v>0</v>
      </c>
      <c r="M362" s="115">
        <f t="shared" si="288"/>
        <v>0</v>
      </c>
      <c r="N362" s="115">
        <f t="shared" si="288"/>
        <v>0</v>
      </c>
      <c r="O362" s="115">
        <f t="shared" si="288"/>
        <v>0</v>
      </c>
      <c r="P362" s="115">
        <f t="shared" si="288"/>
        <v>0</v>
      </c>
      <c r="Q362" s="115">
        <f t="shared" si="288"/>
        <v>0</v>
      </c>
      <c r="R362" s="115">
        <f t="shared" si="288"/>
        <v>0</v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>
        <f>IF(G$79="","",SUM(D$360,D$361))</f>
        <v>0</v>
      </c>
      <c r="E363" s="326">
        <f aca="true" t="shared" si="289" ref="E363:AG363">IF(H$79="","",SUM(E$360,E$361))</f>
        <v>0</v>
      </c>
      <c r="F363" s="326">
        <f t="shared" si="289"/>
        <v>0</v>
      </c>
      <c r="G363" s="326">
        <f t="shared" si="289"/>
        <v>0</v>
      </c>
      <c r="H363" s="326">
        <f t="shared" si="289"/>
        <v>0</v>
      </c>
      <c r="I363" s="326">
        <f t="shared" si="289"/>
        <v>0</v>
      </c>
      <c r="J363" s="326">
        <f t="shared" si="289"/>
        <v>0</v>
      </c>
      <c r="K363" s="326">
        <f t="shared" si="289"/>
        <v>0</v>
      </c>
      <c r="L363" s="326">
        <f t="shared" si="289"/>
        <v>0</v>
      </c>
      <c r="M363" s="326">
        <f t="shared" si="289"/>
        <v>0</v>
      </c>
      <c r="N363" s="326">
        <f t="shared" si="289"/>
        <v>0</v>
      </c>
      <c r="O363" s="326">
        <f t="shared" si="289"/>
        <v>0</v>
      </c>
      <c r="P363" s="326">
        <f t="shared" si="289"/>
        <v>0</v>
      </c>
      <c r="Q363" s="326">
        <f t="shared" si="289"/>
        <v>0</v>
      </c>
      <c r="R363" s="326">
        <f t="shared" si="289"/>
        <v>0</v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2" s="396" customFormat="1" ht="19.5" customHeight="1">
      <c r="A364" s="395"/>
      <c r="B364" s="396" t="s">
        <v>253</v>
      </c>
    </row>
    <row r="365" spans="1:33" s="8" customFormat="1" ht="12.75">
      <c r="A365" s="670" t="s">
        <v>10</v>
      </c>
      <c r="B365" s="672" t="s">
        <v>2</v>
      </c>
      <c r="C365" s="674" t="s">
        <v>0</v>
      </c>
      <c r="D365" s="385" t="str">
        <f aca="true" t="shared" si="290" ref="D365:AG365">IF(G$79="","",G$79)</f>
        <v>Faza oper.</v>
      </c>
      <c r="E365" s="385" t="str">
        <f t="shared" si="290"/>
        <v>Faza oper.</v>
      </c>
      <c r="F365" s="385" t="str">
        <f t="shared" si="290"/>
        <v>Faza oper.</v>
      </c>
      <c r="G365" s="385" t="str">
        <f t="shared" si="290"/>
        <v>Faza oper.</v>
      </c>
      <c r="H365" s="385" t="str">
        <f t="shared" si="290"/>
        <v>Faza oper.</v>
      </c>
      <c r="I365" s="385" t="str">
        <f t="shared" si="290"/>
        <v>Faza oper.</v>
      </c>
      <c r="J365" s="385" t="str">
        <f t="shared" si="290"/>
        <v>Faza oper.</v>
      </c>
      <c r="K365" s="385" t="str">
        <f t="shared" si="290"/>
        <v>Faza oper.</v>
      </c>
      <c r="L365" s="385" t="str">
        <f t="shared" si="290"/>
        <v>Faza oper.</v>
      </c>
      <c r="M365" s="385" t="str">
        <f t="shared" si="290"/>
        <v>Faza oper.</v>
      </c>
      <c r="N365" s="385" t="str">
        <f t="shared" si="290"/>
        <v>Faza oper.</v>
      </c>
      <c r="O365" s="385" t="str">
        <f t="shared" si="290"/>
        <v>Faza oper.</v>
      </c>
      <c r="P365" s="385" t="str">
        <f t="shared" si="290"/>
        <v>Faza oper.</v>
      </c>
      <c r="Q365" s="385" t="str">
        <f t="shared" si="290"/>
        <v>Faza oper.</v>
      </c>
      <c r="R365" s="385" t="str">
        <f t="shared" si="290"/>
        <v>Faza oper.</v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 ht="12.75">
      <c r="A366" s="671"/>
      <c r="B366" s="673"/>
      <c r="C366" s="675"/>
      <c r="D366" s="33">
        <f aca="true" t="shared" si="291" ref="D366:AG366">IF(G$80="","",G$80)</f>
        <v>2016</v>
      </c>
      <c r="E366" s="33">
        <f t="shared" si="291"/>
        <v>2017</v>
      </c>
      <c r="F366" s="33">
        <f t="shared" si="291"/>
        <v>2018</v>
      </c>
      <c r="G366" s="33">
        <f t="shared" si="291"/>
        <v>2019</v>
      </c>
      <c r="H366" s="33">
        <f t="shared" si="291"/>
        <v>2020</v>
      </c>
      <c r="I366" s="33">
        <f t="shared" si="291"/>
        <v>2021</v>
      </c>
      <c r="J366" s="33">
        <f t="shared" si="291"/>
        <v>2022</v>
      </c>
      <c r="K366" s="33">
        <f t="shared" si="291"/>
        <v>2023</v>
      </c>
      <c r="L366" s="33">
        <f t="shared" si="291"/>
        <v>2024</v>
      </c>
      <c r="M366" s="33">
        <f t="shared" si="291"/>
        <v>2025</v>
      </c>
      <c r="N366" s="33">
        <f t="shared" si="291"/>
        <v>2026</v>
      </c>
      <c r="O366" s="33">
        <f t="shared" si="291"/>
        <v>2027</v>
      </c>
      <c r="P366" s="33">
        <f t="shared" si="291"/>
        <v>2028</v>
      </c>
      <c r="Q366" s="33">
        <f t="shared" si="291"/>
        <v>2029</v>
      </c>
      <c r="R366" s="33">
        <f t="shared" si="291"/>
        <v>2030</v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 ht="12.75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>
        <f>IF(G$79="","",D$362-D$344)</f>
        <v>0</v>
      </c>
      <c r="E367" s="115">
        <f aca="true" t="shared" si="292" ref="E367:AG367">IF(H$79="","",E$362-E$344)</f>
        <v>0</v>
      </c>
      <c r="F367" s="115">
        <f t="shared" si="292"/>
        <v>0</v>
      </c>
      <c r="G367" s="115">
        <f t="shared" si="292"/>
        <v>0</v>
      </c>
      <c r="H367" s="115">
        <f t="shared" si="292"/>
        <v>0</v>
      </c>
      <c r="I367" s="115">
        <f t="shared" si="292"/>
        <v>0</v>
      </c>
      <c r="J367" s="115">
        <f t="shared" si="292"/>
        <v>0</v>
      </c>
      <c r="K367" s="115">
        <f t="shared" si="292"/>
        <v>0</v>
      </c>
      <c r="L367" s="115">
        <f t="shared" si="292"/>
        <v>0</v>
      </c>
      <c r="M367" s="115">
        <f t="shared" si="292"/>
        <v>0</v>
      </c>
      <c r="N367" s="115">
        <f t="shared" si="292"/>
        <v>0</v>
      </c>
      <c r="O367" s="115">
        <f t="shared" si="292"/>
        <v>0</v>
      </c>
      <c r="P367" s="115">
        <f t="shared" si="292"/>
        <v>0</v>
      </c>
      <c r="Q367" s="115">
        <f t="shared" si="292"/>
        <v>0</v>
      </c>
      <c r="R367" s="115">
        <f t="shared" si="292"/>
        <v>0</v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>
        <f>IF(G$79="","",D$363-D$345)</f>
        <v>0</v>
      </c>
      <c r="E368" s="117">
        <f aca="true" t="shared" si="293" ref="E368:AG368">IF(H$79="","",E$363-E$345)</f>
        <v>0</v>
      </c>
      <c r="F368" s="117">
        <f t="shared" si="293"/>
        <v>0</v>
      </c>
      <c r="G368" s="117">
        <f t="shared" si="293"/>
        <v>0</v>
      </c>
      <c r="H368" s="117">
        <f t="shared" si="293"/>
        <v>0</v>
      </c>
      <c r="I368" s="117">
        <f t="shared" si="293"/>
        <v>0</v>
      </c>
      <c r="J368" s="117">
        <f t="shared" si="293"/>
        <v>0</v>
      </c>
      <c r="K368" s="117">
        <f t="shared" si="293"/>
        <v>0</v>
      </c>
      <c r="L368" s="117">
        <f t="shared" si="293"/>
        <v>0</v>
      </c>
      <c r="M368" s="117">
        <f t="shared" si="293"/>
        <v>0</v>
      </c>
      <c r="N368" s="117">
        <f t="shared" si="293"/>
        <v>0</v>
      </c>
      <c r="O368" s="117">
        <f t="shared" si="293"/>
        <v>0</v>
      </c>
      <c r="P368" s="117">
        <f t="shared" si="293"/>
        <v>0</v>
      </c>
      <c r="Q368" s="117">
        <f t="shared" si="293"/>
        <v>0</v>
      </c>
      <c r="R368" s="117">
        <f t="shared" si="293"/>
        <v>0</v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33" s="69" customFormat="1" ht="12.75">
      <c r="A369" s="109" t="s">
        <v>109</v>
      </c>
      <c r="B369" s="10" t="s">
        <v>254</v>
      </c>
      <c r="C369" s="83" t="s">
        <v>1</v>
      </c>
      <c r="D369" s="84">
        <f>IF(G$79="","",D$359-D$341)</f>
        <v>0</v>
      </c>
      <c r="E369" s="84">
        <f aca="true" t="shared" si="294" ref="E369:AG369">IF(H$79="","",E$359-E$341)</f>
        <v>0</v>
      </c>
      <c r="F369" s="84">
        <f t="shared" si="294"/>
        <v>0</v>
      </c>
      <c r="G369" s="84">
        <f t="shared" si="294"/>
        <v>0</v>
      </c>
      <c r="H369" s="84">
        <f t="shared" si="294"/>
        <v>0</v>
      </c>
      <c r="I369" s="84">
        <f t="shared" si="294"/>
        <v>0</v>
      </c>
      <c r="J369" s="84">
        <f t="shared" si="294"/>
        <v>0</v>
      </c>
      <c r="K369" s="84">
        <f t="shared" si="294"/>
        <v>0</v>
      </c>
      <c r="L369" s="84">
        <f t="shared" si="294"/>
        <v>0</v>
      </c>
      <c r="M369" s="84">
        <f t="shared" si="294"/>
        <v>0</v>
      </c>
      <c r="N369" s="84">
        <f t="shared" si="294"/>
        <v>0</v>
      </c>
      <c r="O369" s="84">
        <f t="shared" si="294"/>
        <v>0</v>
      </c>
      <c r="P369" s="84">
        <f t="shared" si="294"/>
        <v>0</v>
      </c>
      <c r="Q369" s="84">
        <f t="shared" si="294"/>
        <v>0</v>
      </c>
      <c r="R369" s="84">
        <f t="shared" si="294"/>
        <v>0</v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33" s="69" customFormat="1" ht="22.5">
      <c r="A370" s="123" t="s">
        <v>110</v>
      </c>
      <c r="B370" s="27" t="s">
        <v>255</v>
      </c>
      <c r="C370" s="124" t="s">
        <v>1</v>
      </c>
      <c r="D370" s="122">
        <f>IF(G$79="","",D$360-D$342)</f>
        <v>0</v>
      </c>
      <c r="E370" s="122">
        <f aca="true" t="shared" si="295" ref="E370:AG370">IF(H$79="","",E$360-E$342)</f>
        <v>0</v>
      </c>
      <c r="F370" s="122">
        <f t="shared" si="295"/>
        <v>0</v>
      </c>
      <c r="G370" s="122">
        <f t="shared" si="295"/>
        <v>0</v>
      </c>
      <c r="H370" s="122">
        <f t="shared" si="295"/>
        <v>0</v>
      </c>
      <c r="I370" s="122">
        <f t="shared" si="295"/>
        <v>0</v>
      </c>
      <c r="J370" s="122">
        <f t="shared" si="295"/>
        <v>0</v>
      </c>
      <c r="K370" s="122">
        <f t="shared" si="295"/>
        <v>0</v>
      </c>
      <c r="L370" s="122">
        <f t="shared" si="295"/>
        <v>0</v>
      </c>
      <c r="M370" s="122">
        <f t="shared" si="295"/>
        <v>0</v>
      </c>
      <c r="N370" s="122">
        <f t="shared" si="295"/>
        <v>0</v>
      </c>
      <c r="O370" s="122">
        <f t="shared" si="295"/>
        <v>0</v>
      </c>
      <c r="P370" s="122">
        <f t="shared" si="295"/>
        <v>0</v>
      </c>
      <c r="Q370" s="122">
        <f t="shared" si="295"/>
        <v>0</v>
      </c>
      <c r="R370" s="122">
        <f t="shared" si="295"/>
        <v>0</v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33" s="75" customFormat="1" ht="12.75">
      <c r="A371" s="270" t="s">
        <v>123</v>
      </c>
      <c r="B371" s="399" t="s">
        <v>257</v>
      </c>
      <c r="C371" s="168" t="s">
        <v>1</v>
      </c>
      <c r="D371" s="272">
        <f>IF(G$79="","",D$361-D$343)</f>
        <v>0</v>
      </c>
      <c r="E371" s="272">
        <f aca="true" t="shared" si="296" ref="E371:AG371">IF(H$79="","",E$361-E$343)</f>
        <v>0</v>
      </c>
      <c r="F371" s="272">
        <f t="shared" si="296"/>
        <v>0</v>
      </c>
      <c r="G371" s="272">
        <f t="shared" si="296"/>
        <v>0</v>
      </c>
      <c r="H371" s="272">
        <f t="shared" si="296"/>
        <v>0</v>
      </c>
      <c r="I371" s="272">
        <f t="shared" si="296"/>
        <v>0</v>
      </c>
      <c r="J371" s="272">
        <f t="shared" si="296"/>
        <v>0</v>
      </c>
      <c r="K371" s="272">
        <f t="shared" si="296"/>
        <v>0</v>
      </c>
      <c r="L371" s="272">
        <f t="shared" si="296"/>
        <v>0</v>
      </c>
      <c r="M371" s="272">
        <f t="shared" si="296"/>
        <v>0</v>
      </c>
      <c r="N371" s="272">
        <f t="shared" si="296"/>
        <v>0</v>
      </c>
      <c r="O371" s="272">
        <f t="shared" si="296"/>
        <v>0</v>
      </c>
      <c r="P371" s="272">
        <f t="shared" si="296"/>
        <v>0</v>
      </c>
      <c r="Q371" s="272">
        <f t="shared" si="296"/>
        <v>0</v>
      </c>
      <c r="R371" s="272">
        <f t="shared" si="296"/>
        <v>0</v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2" s="396" customFormat="1" ht="19.5" customHeight="1">
      <c r="A372" s="395"/>
      <c r="B372" s="396" t="s">
        <v>268</v>
      </c>
    </row>
    <row r="373" spans="1:33" s="8" customFormat="1" ht="12.75">
      <c r="A373" s="670" t="s">
        <v>10</v>
      </c>
      <c r="B373" s="672" t="s">
        <v>2</v>
      </c>
      <c r="C373" s="674" t="s">
        <v>0</v>
      </c>
      <c r="D373" s="385" t="str">
        <f aca="true" t="shared" si="297" ref="D373">IF(G$79="","",G$79)</f>
        <v>Faza oper.</v>
      </c>
      <c r="E373" s="385" t="str">
        <f aca="true" t="shared" si="298" ref="E373">IF(H$79="","",H$79)</f>
        <v>Faza oper.</v>
      </c>
      <c r="F373" s="385" t="str">
        <f aca="true" t="shared" si="299" ref="F373">IF(I$79="","",I$79)</f>
        <v>Faza oper.</v>
      </c>
      <c r="G373" s="385" t="str">
        <f aca="true" t="shared" si="300" ref="G373">IF(J$79="","",J$79)</f>
        <v>Faza oper.</v>
      </c>
      <c r="H373" s="385" t="str">
        <f aca="true" t="shared" si="301" ref="H373">IF(K$79="","",K$79)</f>
        <v>Faza oper.</v>
      </c>
      <c r="I373" s="385" t="str">
        <f aca="true" t="shared" si="302" ref="I373">IF(L$79="","",L$79)</f>
        <v>Faza oper.</v>
      </c>
      <c r="J373" s="385" t="str">
        <f aca="true" t="shared" si="303" ref="J373">IF(M$79="","",M$79)</f>
        <v>Faza oper.</v>
      </c>
      <c r="K373" s="385" t="str">
        <f aca="true" t="shared" si="304" ref="K373">IF(N$79="","",N$79)</f>
        <v>Faza oper.</v>
      </c>
      <c r="L373" s="385" t="str">
        <f aca="true" t="shared" si="305" ref="L373">IF(O$79="","",O$79)</f>
        <v>Faza oper.</v>
      </c>
      <c r="M373" s="385" t="str">
        <f aca="true" t="shared" si="306" ref="M373">IF(P$79="","",P$79)</f>
        <v>Faza oper.</v>
      </c>
      <c r="N373" s="385" t="str">
        <f aca="true" t="shared" si="307" ref="N373">IF(Q$79="","",Q$79)</f>
        <v>Faza oper.</v>
      </c>
      <c r="O373" s="385" t="str">
        <f aca="true" t="shared" si="308" ref="O373">IF(R$79="","",R$79)</f>
        <v>Faza oper.</v>
      </c>
      <c r="P373" s="385" t="str">
        <f aca="true" t="shared" si="309" ref="P373">IF(S$79="","",S$79)</f>
        <v>Faza oper.</v>
      </c>
      <c r="Q373" s="385" t="str">
        <f aca="true" t="shared" si="310" ref="Q373">IF(T$79="","",T$79)</f>
        <v>Faza oper.</v>
      </c>
      <c r="R373" s="385" t="str">
        <f aca="true" t="shared" si="311" ref="R373">IF(U$79="","",U$79)</f>
        <v>Faza oper.</v>
      </c>
      <c r="S373" s="385" t="str">
        <f aca="true" t="shared" si="312" ref="S373">IF(V$79="","",V$79)</f>
        <v/>
      </c>
      <c r="T373" s="385" t="str">
        <f aca="true" t="shared" si="313" ref="T373">IF(W$79="","",W$79)</f>
        <v/>
      </c>
      <c r="U373" s="385" t="str">
        <f aca="true" t="shared" si="314" ref="U373">IF(X$79="","",X$79)</f>
        <v/>
      </c>
      <c r="V373" s="385" t="str">
        <f aca="true" t="shared" si="315" ref="V373">IF(Y$79="","",Y$79)</f>
        <v/>
      </c>
      <c r="W373" s="385" t="str">
        <f aca="true" t="shared" si="316" ref="W373">IF(Z$79="","",Z$79)</f>
        <v/>
      </c>
      <c r="X373" s="385" t="str">
        <f aca="true" t="shared" si="317" ref="X373">IF(AA$79="","",AA$79)</f>
        <v/>
      </c>
      <c r="Y373" s="385" t="str">
        <f aca="true" t="shared" si="318" ref="Y373">IF(AB$79="","",AB$79)</f>
        <v/>
      </c>
      <c r="Z373" s="385" t="str">
        <f aca="true" t="shared" si="319" ref="Z373">IF(AC$79="","",AC$79)</f>
        <v/>
      </c>
      <c r="AA373" s="385" t="str">
        <f aca="true" t="shared" si="320" ref="AA373">IF(AD$79="","",AD$79)</f>
        <v/>
      </c>
      <c r="AB373" s="385" t="str">
        <f aca="true" t="shared" si="321" ref="AB373">IF(AE$79="","",AE$79)</f>
        <v/>
      </c>
      <c r="AC373" s="385" t="str">
        <f aca="true" t="shared" si="322" ref="AC373">IF(AF$79="","",AF$79)</f>
        <v/>
      </c>
      <c r="AD373" s="385" t="str">
        <f aca="true" t="shared" si="323" ref="AD373">IF(AG$79="","",AG$79)</f>
        <v/>
      </c>
      <c r="AE373" s="385" t="str">
        <f aca="true" t="shared" si="324" ref="AE373">IF(AH$79="","",AH$79)</f>
        <v/>
      </c>
      <c r="AF373" s="385" t="str">
        <f aca="true" t="shared" si="325" ref="AF373">IF(AI$79="","",AI$79)</f>
        <v/>
      </c>
      <c r="AG373" s="385" t="str">
        <f aca="true" t="shared" si="326" ref="AG373">IF(AJ$79="","",AJ$79)</f>
        <v/>
      </c>
    </row>
    <row r="374" spans="1:33" s="8" customFormat="1" ht="12.75">
      <c r="A374" s="671"/>
      <c r="B374" s="673"/>
      <c r="C374" s="675"/>
      <c r="D374" s="33">
        <f aca="true" t="shared" si="327" ref="D374">IF(G$80="","",G$80)</f>
        <v>2016</v>
      </c>
      <c r="E374" s="33">
        <f aca="true" t="shared" si="328" ref="E374">IF(H$80="","",H$80)</f>
        <v>2017</v>
      </c>
      <c r="F374" s="33">
        <f aca="true" t="shared" si="329" ref="F374">IF(I$80="","",I$80)</f>
        <v>2018</v>
      </c>
      <c r="G374" s="33">
        <f aca="true" t="shared" si="330" ref="G374">IF(J$80="","",J$80)</f>
        <v>2019</v>
      </c>
      <c r="H374" s="33">
        <f aca="true" t="shared" si="331" ref="H374">IF(K$80="","",K$80)</f>
        <v>2020</v>
      </c>
      <c r="I374" s="33">
        <f aca="true" t="shared" si="332" ref="I374">IF(L$80="","",L$80)</f>
        <v>2021</v>
      </c>
      <c r="J374" s="33">
        <f aca="true" t="shared" si="333" ref="J374">IF(M$80="","",M$80)</f>
        <v>2022</v>
      </c>
      <c r="K374" s="33">
        <f aca="true" t="shared" si="334" ref="K374">IF(N$80="","",N$80)</f>
        <v>2023</v>
      </c>
      <c r="L374" s="33">
        <f aca="true" t="shared" si="335" ref="L374">IF(O$80="","",O$80)</f>
        <v>2024</v>
      </c>
      <c r="M374" s="33">
        <f aca="true" t="shared" si="336" ref="M374">IF(P$80="","",P$80)</f>
        <v>2025</v>
      </c>
      <c r="N374" s="33">
        <f aca="true" t="shared" si="337" ref="N374">IF(Q$80="","",Q$80)</f>
        <v>2026</v>
      </c>
      <c r="O374" s="33">
        <f aca="true" t="shared" si="338" ref="O374">IF(R$80="","",R$80)</f>
        <v>2027</v>
      </c>
      <c r="P374" s="33">
        <f aca="true" t="shared" si="339" ref="P374">IF(S$80="","",S$80)</f>
        <v>2028</v>
      </c>
      <c r="Q374" s="33">
        <f aca="true" t="shared" si="340" ref="Q374">IF(T$80="","",T$80)</f>
        <v>2029</v>
      </c>
      <c r="R374" s="33">
        <f aca="true" t="shared" si="341" ref="R374">IF(U$80="","",U$80)</f>
        <v>2030</v>
      </c>
      <c r="S374" s="33" t="str">
        <f aca="true" t="shared" si="342" ref="S374">IF(V$80="","",V$80)</f>
        <v/>
      </c>
      <c r="T374" s="33" t="str">
        <f aca="true" t="shared" si="343" ref="T374">IF(W$80="","",W$80)</f>
        <v/>
      </c>
      <c r="U374" s="33" t="str">
        <f aca="true" t="shared" si="344" ref="U374">IF(X$80="","",X$80)</f>
        <v/>
      </c>
      <c r="V374" s="33" t="str">
        <f aca="true" t="shared" si="345" ref="V374">IF(Y$80="","",Y$80)</f>
        <v/>
      </c>
      <c r="W374" s="33" t="str">
        <f aca="true" t="shared" si="346" ref="W374">IF(Z$80="","",Z$80)</f>
        <v/>
      </c>
      <c r="X374" s="33" t="str">
        <f aca="true" t="shared" si="347" ref="X374">IF(AA$80="","",AA$80)</f>
        <v/>
      </c>
      <c r="Y374" s="33" t="str">
        <f aca="true" t="shared" si="348" ref="Y374">IF(AB$80="","",AB$80)</f>
        <v/>
      </c>
      <c r="Z374" s="33" t="str">
        <f aca="true" t="shared" si="349" ref="Z374">IF(AC$80="","",AC$80)</f>
        <v/>
      </c>
      <c r="AA374" s="33" t="str">
        <f aca="true" t="shared" si="350" ref="AA374">IF(AD$80="","",AD$80)</f>
        <v/>
      </c>
      <c r="AB374" s="33" t="str">
        <f aca="true" t="shared" si="351" ref="AB374">IF(AE$80="","",AE$80)</f>
        <v/>
      </c>
      <c r="AC374" s="33" t="str">
        <f aca="true" t="shared" si="352" ref="AC374">IF(AF$80="","",AF$80)</f>
        <v/>
      </c>
      <c r="AD374" s="33" t="str">
        <f aca="true" t="shared" si="353" ref="AD374">IF(AG$80="","",AG$80)</f>
        <v/>
      </c>
      <c r="AE374" s="33" t="str">
        <f aca="true" t="shared" si="354" ref="AE374">IF(AH$80="","",AH$80)</f>
        <v/>
      </c>
      <c r="AF374" s="33" t="str">
        <f aca="true" t="shared" si="355" ref="AF374">IF(AI$80="","",AI$80)</f>
        <v/>
      </c>
      <c r="AG374" s="33" t="str">
        <f aca="true" t="shared" si="356" ref="AG374">IF(AJ$80="","",AJ$80)</f>
        <v/>
      </c>
    </row>
    <row r="375" spans="1:33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>
        <f aca="true" t="shared" si="357" ref="D375:AG375">IF(G$79="","",IF(OR(D241="",D241=0)=TRUE,(SUM(D$220)-SUM(D$201))*(1+SUM($C$540)),(SUM(D$220)-SUM(D$201))*(1+D242/D241)*(1+SUM($C$540))))</f>
        <v>0</v>
      </c>
      <c r="E375" s="84">
        <f t="shared" si="357"/>
        <v>0</v>
      </c>
      <c r="F375" s="84">
        <f t="shared" si="357"/>
        <v>0</v>
      </c>
      <c r="G375" s="84">
        <f t="shared" si="357"/>
        <v>0</v>
      </c>
      <c r="H375" s="84">
        <f t="shared" si="357"/>
        <v>0</v>
      </c>
      <c r="I375" s="84">
        <f t="shared" si="357"/>
        <v>0</v>
      </c>
      <c r="J375" s="84">
        <f t="shared" si="357"/>
        <v>0</v>
      </c>
      <c r="K375" s="84">
        <f t="shared" si="357"/>
        <v>0</v>
      </c>
      <c r="L375" s="84">
        <f t="shared" si="357"/>
        <v>0</v>
      </c>
      <c r="M375" s="84">
        <f t="shared" si="357"/>
        <v>0</v>
      </c>
      <c r="N375" s="84">
        <f t="shared" si="357"/>
        <v>0</v>
      </c>
      <c r="O375" s="84">
        <f t="shared" si="357"/>
        <v>0</v>
      </c>
      <c r="P375" s="84">
        <f t="shared" si="357"/>
        <v>0</v>
      </c>
      <c r="Q375" s="84">
        <f t="shared" si="357"/>
        <v>0</v>
      </c>
      <c r="R375" s="84">
        <f t="shared" si="357"/>
        <v>0</v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33" s="69" customFormat="1" ht="22.5">
      <c r="A376" s="85" t="s">
        <v>147</v>
      </c>
      <c r="B376" s="86" t="s">
        <v>357</v>
      </c>
      <c r="C376" s="87" t="s">
        <v>3</v>
      </c>
      <c r="D376" s="88">
        <f aca="true" t="shared" si="358" ref="D376:AG376">IF(G$79="","",(SUM(D$220)-SUM(D$201))*(1+SUM($C$540)))</f>
        <v>0</v>
      </c>
      <c r="E376" s="88">
        <f t="shared" si="358"/>
        <v>0</v>
      </c>
      <c r="F376" s="88">
        <f t="shared" si="358"/>
        <v>0</v>
      </c>
      <c r="G376" s="88">
        <f t="shared" si="358"/>
        <v>0</v>
      </c>
      <c r="H376" s="88">
        <f t="shared" si="358"/>
        <v>0</v>
      </c>
      <c r="I376" s="88">
        <f t="shared" si="358"/>
        <v>0</v>
      </c>
      <c r="J376" s="88">
        <f t="shared" si="358"/>
        <v>0</v>
      </c>
      <c r="K376" s="88">
        <f t="shared" si="358"/>
        <v>0</v>
      </c>
      <c r="L376" s="88">
        <f t="shared" si="358"/>
        <v>0</v>
      </c>
      <c r="M376" s="88">
        <f t="shared" si="358"/>
        <v>0</v>
      </c>
      <c r="N376" s="88">
        <f t="shared" si="358"/>
        <v>0</v>
      </c>
      <c r="O376" s="88">
        <f t="shared" si="358"/>
        <v>0</v>
      </c>
      <c r="P376" s="88">
        <f t="shared" si="358"/>
        <v>0</v>
      </c>
      <c r="Q376" s="88">
        <f t="shared" si="358"/>
        <v>0</v>
      </c>
      <c r="R376" s="88">
        <f t="shared" si="358"/>
        <v>0</v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33" s="69" customFormat="1" ht="12.75">
      <c r="A377" s="85" t="s">
        <v>148</v>
      </c>
      <c r="B377" s="86" t="s">
        <v>51</v>
      </c>
      <c r="C377" s="87" t="s">
        <v>34</v>
      </c>
      <c r="D377" s="88">
        <f aca="true" t="shared" si="359" ref="D377:AG377">IF(G$79="","",SUM($D$20))</f>
        <v>0</v>
      </c>
      <c r="E377" s="88">
        <f t="shared" si="359"/>
        <v>0</v>
      </c>
      <c r="F377" s="88">
        <f t="shared" si="359"/>
        <v>0</v>
      </c>
      <c r="G377" s="88">
        <f t="shared" si="359"/>
        <v>0</v>
      </c>
      <c r="H377" s="88">
        <f t="shared" si="359"/>
        <v>0</v>
      </c>
      <c r="I377" s="88">
        <f t="shared" si="359"/>
        <v>0</v>
      </c>
      <c r="J377" s="88">
        <f t="shared" si="359"/>
        <v>0</v>
      </c>
      <c r="K377" s="88">
        <f t="shared" si="359"/>
        <v>0</v>
      </c>
      <c r="L377" s="88">
        <f t="shared" si="359"/>
        <v>0</v>
      </c>
      <c r="M377" s="88">
        <f t="shared" si="359"/>
        <v>0</v>
      </c>
      <c r="N377" s="88">
        <f t="shared" si="359"/>
        <v>0</v>
      </c>
      <c r="O377" s="88">
        <f t="shared" si="359"/>
        <v>0</v>
      </c>
      <c r="P377" s="88">
        <f t="shared" si="359"/>
        <v>0</v>
      </c>
      <c r="Q377" s="88">
        <f t="shared" si="359"/>
        <v>0</v>
      </c>
      <c r="R377" s="88">
        <f t="shared" si="359"/>
        <v>0</v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33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>
        <f>IF(G$79="","",ROUND(D377/365*D375,2))</f>
        <v>0</v>
      </c>
      <c r="E378" s="326">
        <f aca="true" t="shared" si="360" ref="E378:AG378">IF(H$79="","",ROUND(E377/365*E375,2))</f>
        <v>0</v>
      </c>
      <c r="F378" s="326">
        <f t="shared" si="360"/>
        <v>0</v>
      </c>
      <c r="G378" s="326">
        <f t="shared" si="360"/>
        <v>0</v>
      </c>
      <c r="H378" s="326">
        <f t="shared" si="360"/>
        <v>0</v>
      </c>
      <c r="I378" s="326">
        <f t="shared" si="360"/>
        <v>0</v>
      </c>
      <c r="J378" s="326">
        <f t="shared" si="360"/>
        <v>0</v>
      </c>
      <c r="K378" s="326">
        <f t="shared" si="360"/>
        <v>0</v>
      </c>
      <c r="L378" s="326">
        <f t="shared" si="360"/>
        <v>0</v>
      </c>
      <c r="M378" s="326">
        <f t="shared" si="360"/>
        <v>0</v>
      </c>
      <c r="N378" s="326">
        <f t="shared" si="360"/>
        <v>0</v>
      </c>
      <c r="O378" s="326">
        <f t="shared" si="360"/>
        <v>0</v>
      </c>
      <c r="P378" s="326">
        <f t="shared" si="360"/>
        <v>0</v>
      </c>
      <c r="Q378" s="326">
        <f t="shared" si="360"/>
        <v>0</v>
      </c>
      <c r="R378" s="326">
        <f t="shared" si="360"/>
        <v>0</v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33" s="69" customFormat="1" ht="12.75">
      <c r="A379" s="285" t="s">
        <v>351</v>
      </c>
      <c r="B379" s="327" t="s">
        <v>358</v>
      </c>
      <c r="C379" s="93" t="s">
        <v>3</v>
      </c>
      <c r="D379" s="117">
        <f>IF(G$79="","",ROUND(D377/365*D376,2))</f>
        <v>0</v>
      </c>
      <c r="E379" s="117">
        <f aca="true" t="shared" si="361" ref="E379:AG379">IF(H$79="","",ROUND(E377/365*E376,2))</f>
        <v>0</v>
      </c>
      <c r="F379" s="117">
        <f t="shared" si="361"/>
        <v>0</v>
      </c>
      <c r="G379" s="117">
        <f t="shared" si="361"/>
        <v>0</v>
      </c>
      <c r="H379" s="117">
        <f t="shared" si="361"/>
        <v>0</v>
      </c>
      <c r="I379" s="117">
        <f t="shared" si="361"/>
        <v>0</v>
      </c>
      <c r="J379" s="117">
        <f t="shared" si="361"/>
        <v>0</v>
      </c>
      <c r="K379" s="117">
        <f t="shared" si="361"/>
        <v>0</v>
      </c>
      <c r="L379" s="117">
        <f t="shared" si="361"/>
        <v>0</v>
      </c>
      <c r="M379" s="117">
        <f t="shared" si="361"/>
        <v>0</v>
      </c>
      <c r="N379" s="117">
        <f t="shared" si="361"/>
        <v>0</v>
      </c>
      <c r="O379" s="117">
        <f t="shared" si="361"/>
        <v>0</v>
      </c>
      <c r="P379" s="117">
        <f t="shared" si="361"/>
        <v>0</v>
      </c>
      <c r="Q379" s="117">
        <f t="shared" si="361"/>
        <v>0</v>
      </c>
      <c r="R379" s="117">
        <f t="shared" si="361"/>
        <v>0</v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33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>
        <f>IF(G$79="","",D$367)</f>
        <v>0</v>
      </c>
      <c r="E380" s="84">
        <f aca="true" t="shared" si="362" ref="E380:AG380">IF(H$79="","",E$367)</f>
        <v>0</v>
      </c>
      <c r="F380" s="84">
        <f t="shared" si="362"/>
        <v>0</v>
      </c>
      <c r="G380" s="84">
        <f t="shared" si="362"/>
        <v>0</v>
      </c>
      <c r="H380" s="84">
        <f t="shared" si="362"/>
        <v>0</v>
      </c>
      <c r="I380" s="84">
        <f t="shared" si="362"/>
        <v>0</v>
      </c>
      <c r="J380" s="84">
        <f t="shared" si="362"/>
        <v>0</v>
      </c>
      <c r="K380" s="84">
        <f t="shared" si="362"/>
        <v>0</v>
      </c>
      <c r="L380" s="84">
        <f t="shared" si="362"/>
        <v>0</v>
      </c>
      <c r="M380" s="84">
        <f t="shared" si="362"/>
        <v>0</v>
      </c>
      <c r="N380" s="84">
        <f t="shared" si="362"/>
        <v>0</v>
      </c>
      <c r="O380" s="84">
        <f t="shared" si="362"/>
        <v>0</v>
      </c>
      <c r="P380" s="84">
        <f t="shared" si="362"/>
        <v>0</v>
      </c>
      <c r="Q380" s="84">
        <f t="shared" si="362"/>
        <v>0</v>
      </c>
      <c r="R380" s="84">
        <f t="shared" si="362"/>
        <v>0</v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33" s="69" customFormat="1" ht="22.5">
      <c r="A381" s="85" t="s">
        <v>110</v>
      </c>
      <c r="B381" s="86" t="s">
        <v>359</v>
      </c>
      <c r="C381" s="87" t="s">
        <v>3</v>
      </c>
      <c r="D381" s="88">
        <f>IF(G$79="","",D$369)</f>
        <v>0</v>
      </c>
      <c r="E381" s="88">
        <f aca="true" t="shared" si="363" ref="E381:AG381">IF(H$79="","",E$369)</f>
        <v>0</v>
      </c>
      <c r="F381" s="88">
        <f t="shared" si="363"/>
        <v>0</v>
      </c>
      <c r="G381" s="88">
        <f t="shared" si="363"/>
        <v>0</v>
      </c>
      <c r="H381" s="88">
        <f t="shared" si="363"/>
        <v>0</v>
      </c>
      <c r="I381" s="88">
        <f t="shared" si="363"/>
        <v>0</v>
      </c>
      <c r="J381" s="88">
        <f t="shared" si="363"/>
        <v>0</v>
      </c>
      <c r="K381" s="88">
        <f t="shared" si="363"/>
        <v>0</v>
      </c>
      <c r="L381" s="88">
        <f t="shared" si="363"/>
        <v>0</v>
      </c>
      <c r="M381" s="88">
        <f t="shared" si="363"/>
        <v>0</v>
      </c>
      <c r="N381" s="88">
        <f t="shared" si="363"/>
        <v>0</v>
      </c>
      <c r="O381" s="88">
        <f t="shared" si="363"/>
        <v>0</v>
      </c>
      <c r="P381" s="88">
        <f t="shared" si="363"/>
        <v>0</v>
      </c>
      <c r="Q381" s="88">
        <f t="shared" si="363"/>
        <v>0</v>
      </c>
      <c r="R381" s="88">
        <f t="shared" si="363"/>
        <v>0</v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 ht="12.75">
      <c r="A382" s="85" t="s">
        <v>151</v>
      </c>
      <c r="B382" s="86" t="s">
        <v>52</v>
      </c>
      <c r="C382" s="87" t="s">
        <v>34</v>
      </c>
      <c r="D382" s="88">
        <f aca="true" t="shared" si="364" ref="D382:AG382">IF(G$79="","",SUM($D$21))</f>
        <v>0</v>
      </c>
      <c r="E382" s="88">
        <f t="shared" si="364"/>
        <v>0</v>
      </c>
      <c r="F382" s="88">
        <f t="shared" si="364"/>
        <v>0</v>
      </c>
      <c r="G382" s="88">
        <f t="shared" si="364"/>
        <v>0</v>
      </c>
      <c r="H382" s="88">
        <f t="shared" si="364"/>
        <v>0</v>
      </c>
      <c r="I382" s="88">
        <f t="shared" si="364"/>
        <v>0</v>
      </c>
      <c r="J382" s="88">
        <f t="shared" si="364"/>
        <v>0</v>
      </c>
      <c r="K382" s="88">
        <f t="shared" si="364"/>
        <v>0</v>
      </c>
      <c r="L382" s="88">
        <f t="shared" si="364"/>
        <v>0</v>
      </c>
      <c r="M382" s="88">
        <f t="shared" si="364"/>
        <v>0</v>
      </c>
      <c r="N382" s="88">
        <f t="shared" si="364"/>
        <v>0</v>
      </c>
      <c r="O382" s="88">
        <f t="shared" si="364"/>
        <v>0</v>
      </c>
      <c r="P382" s="88">
        <f t="shared" si="364"/>
        <v>0</v>
      </c>
      <c r="Q382" s="88">
        <f t="shared" si="364"/>
        <v>0</v>
      </c>
      <c r="R382" s="88">
        <f t="shared" si="364"/>
        <v>0</v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 ht="12.75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>
        <f>IF(G$79="","",ROUND(D382/365*D380,2))</f>
        <v>0</v>
      </c>
      <c r="E383" s="326">
        <f aca="true" t="shared" si="365" ref="E383">IF(H$79="","",ROUND(E382/365*E380,2))</f>
        <v>0</v>
      </c>
      <c r="F383" s="326">
        <f aca="true" t="shared" si="366" ref="F383">IF(I$79="","",ROUND(F382/365*F380,2))</f>
        <v>0</v>
      </c>
      <c r="G383" s="326">
        <f aca="true" t="shared" si="367" ref="G383">IF(J$79="","",ROUND(G382/365*G380,2))</f>
        <v>0</v>
      </c>
      <c r="H383" s="326">
        <f aca="true" t="shared" si="368" ref="H383">IF(K$79="","",ROUND(H382/365*H380,2))</f>
        <v>0</v>
      </c>
      <c r="I383" s="326">
        <f aca="true" t="shared" si="369" ref="I383">IF(L$79="","",ROUND(I382/365*I380,2))</f>
        <v>0</v>
      </c>
      <c r="J383" s="326">
        <f aca="true" t="shared" si="370" ref="J383">IF(M$79="","",ROUND(J382/365*J380,2))</f>
        <v>0</v>
      </c>
      <c r="K383" s="326">
        <f aca="true" t="shared" si="371" ref="K383">IF(N$79="","",ROUND(K382/365*K380,2))</f>
        <v>0</v>
      </c>
      <c r="L383" s="326">
        <f aca="true" t="shared" si="372" ref="L383">IF(O$79="","",ROUND(L382/365*L380,2))</f>
        <v>0</v>
      </c>
      <c r="M383" s="326">
        <f aca="true" t="shared" si="373" ref="M383">IF(P$79="","",ROUND(M382/365*M380,2))</f>
        <v>0</v>
      </c>
      <c r="N383" s="326">
        <f aca="true" t="shared" si="374" ref="N383">IF(Q$79="","",ROUND(N382/365*N380,2))</f>
        <v>0</v>
      </c>
      <c r="O383" s="326">
        <f aca="true" t="shared" si="375" ref="O383">IF(R$79="","",ROUND(O382/365*O380,2))</f>
        <v>0</v>
      </c>
      <c r="P383" s="326">
        <f aca="true" t="shared" si="376" ref="P383">IF(S$79="","",ROUND(P382/365*P380,2))</f>
        <v>0</v>
      </c>
      <c r="Q383" s="326">
        <f aca="true" t="shared" si="377" ref="Q383">IF(T$79="","",ROUND(Q382/365*Q380,2))</f>
        <v>0</v>
      </c>
      <c r="R383" s="326">
        <f aca="true" t="shared" si="378" ref="R383">IF(U$79="","",ROUND(R382/365*R380,2))</f>
        <v>0</v>
      </c>
      <c r="S383" s="326" t="str">
        <f aca="true" t="shared" si="379" ref="S383">IF(V$79="","",ROUND(S382/365*S380,2))</f>
        <v/>
      </c>
      <c r="T383" s="326" t="str">
        <f aca="true" t="shared" si="380" ref="T383">IF(W$79="","",ROUND(T382/365*T380,2))</f>
        <v/>
      </c>
      <c r="U383" s="326" t="str">
        <f aca="true" t="shared" si="381" ref="U383">IF(X$79="","",ROUND(U382/365*U380,2))</f>
        <v/>
      </c>
      <c r="V383" s="326" t="str">
        <f aca="true" t="shared" si="382" ref="V383">IF(Y$79="","",ROUND(V382/365*V380,2))</f>
        <v/>
      </c>
      <c r="W383" s="326" t="str">
        <f aca="true" t="shared" si="383" ref="W383">IF(Z$79="","",ROUND(W382/365*W380,2))</f>
        <v/>
      </c>
      <c r="X383" s="326" t="str">
        <f aca="true" t="shared" si="384" ref="X383">IF(AA$79="","",ROUND(X382/365*X380,2))</f>
        <v/>
      </c>
      <c r="Y383" s="326" t="str">
        <f aca="true" t="shared" si="385" ref="Y383">IF(AB$79="","",ROUND(Y382/365*Y380,2))</f>
        <v/>
      </c>
      <c r="Z383" s="326" t="str">
        <f aca="true" t="shared" si="386" ref="Z383">IF(AC$79="","",ROUND(Z382/365*Z380,2))</f>
        <v/>
      </c>
      <c r="AA383" s="326" t="str">
        <f aca="true" t="shared" si="387" ref="AA383">IF(AD$79="","",ROUND(AA382/365*AA380,2))</f>
        <v/>
      </c>
      <c r="AB383" s="326" t="str">
        <f aca="true" t="shared" si="388" ref="AB383">IF(AE$79="","",ROUND(AB382/365*AB380,2))</f>
        <v/>
      </c>
      <c r="AC383" s="326" t="str">
        <f aca="true" t="shared" si="389" ref="AC383">IF(AF$79="","",ROUND(AC382/365*AC380,2))</f>
        <v/>
      </c>
      <c r="AD383" s="326" t="str">
        <f aca="true" t="shared" si="390" ref="AD383">IF(AG$79="","",ROUND(AD382/365*AD380,2))</f>
        <v/>
      </c>
      <c r="AE383" s="326" t="str">
        <f aca="true" t="shared" si="391" ref="AE383">IF(AH$79="","",ROUND(AE382/365*AE380,2))</f>
        <v/>
      </c>
      <c r="AF383" s="326" t="str">
        <f aca="true" t="shared" si="392" ref="AF383">IF(AI$79="","",ROUND(AF382/365*AF380,2))</f>
        <v/>
      </c>
      <c r="AG383" s="326" t="str">
        <f aca="true" t="shared" si="393" ref="AG38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 ht="12.75">
      <c r="A384" s="285" t="s">
        <v>353</v>
      </c>
      <c r="B384" s="107" t="s">
        <v>360</v>
      </c>
      <c r="C384" s="93" t="s">
        <v>3</v>
      </c>
      <c r="D384" s="117">
        <f>IF(G$79="","",ROUND(D382/365*D381,2))</f>
        <v>0</v>
      </c>
      <c r="E384" s="117">
        <f aca="true" t="shared" si="394" ref="E384">IF(H$79="","",ROUND(E382/365*E381,2))</f>
        <v>0</v>
      </c>
      <c r="F384" s="117">
        <f aca="true" t="shared" si="395" ref="F384">IF(I$79="","",ROUND(F382/365*F381,2))</f>
        <v>0</v>
      </c>
      <c r="G384" s="117">
        <f aca="true" t="shared" si="396" ref="G384">IF(J$79="","",ROUND(G382/365*G381,2))</f>
        <v>0</v>
      </c>
      <c r="H384" s="117">
        <f aca="true" t="shared" si="397" ref="H384">IF(K$79="","",ROUND(H382/365*H381,2))</f>
        <v>0</v>
      </c>
      <c r="I384" s="117">
        <f aca="true" t="shared" si="398" ref="I384">IF(L$79="","",ROUND(I382/365*I381,2))</f>
        <v>0</v>
      </c>
      <c r="J384" s="117">
        <f aca="true" t="shared" si="399" ref="J384">IF(M$79="","",ROUND(J382/365*J381,2))</f>
        <v>0</v>
      </c>
      <c r="K384" s="117">
        <f aca="true" t="shared" si="400" ref="K384">IF(N$79="","",ROUND(K382/365*K381,2))</f>
        <v>0</v>
      </c>
      <c r="L384" s="117">
        <f aca="true" t="shared" si="401" ref="L384">IF(O$79="","",ROUND(L382/365*L381,2))</f>
        <v>0</v>
      </c>
      <c r="M384" s="117">
        <f aca="true" t="shared" si="402" ref="M384">IF(P$79="","",ROUND(M382/365*M381,2))</f>
        <v>0</v>
      </c>
      <c r="N384" s="117">
        <f aca="true" t="shared" si="403" ref="N384">IF(Q$79="","",ROUND(N382/365*N381,2))</f>
        <v>0</v>
      </c>
      <c r="O384" s="117">
        <f aca="true" t="shared" si="404" ref="O384">IF(R$79="","",ROUND(O382/365*O381,2))</f>
        <v>0</v>
      </c>
      <c r="P384" s="117">
        <f aca="true" t="shared" si="405" ref="P384">IF(S$79="","",ROUND(P382/365*P381,2))</f>
        <v>0</v>
      </c>
      <c r="Q384" s="117">
        <f aca="true" t="shared" si="406" ref="Q384">IF(T$79="","",ROUND(Q382/365*Q381,2))</f>
        <v>0</v>
      </c>
      <c r="R384" s="117">
        <f aca="true" t="shared" si="407" ref="R384">IF(U$79="","",ROUND(R382/365*R381,2))</f>
        <v>0</v>
      </c>
      <c r="S384" s="117" t="str">
        <f aca="true" t="shared" si="408" ref="S384">IF(V$79="","",ROUND(S382/365*S381,2))</f>
        <v/>
      </c>
      <c r="T384" s="117" t="str">
        <f aca="true" t="shared" si="409" ref="T384">IF(W$79="","",ROUND(T382/365*T381,2))</f>
        <v/>
      </c>
      <c r="U384" s="117" t="str">
        <f aca="true" t="shared" si="410" ref="U384">IF(X$79="","",ROUND(U382/365*U381,2))</f>
        <v/>
      </c>
      <c r="V384" s="117" t="str">
        <f aca="true" t="shared" si="411" ref="V384">IF(Y$79="","",ROUND(V382/365*V381,2))</f>
        <v/>
      </c>
      <c r="W384" s="117" t="str">
        <f aca="true" t="shared" si="412" ref="W384">IF(Z$79="","",ROUND(W382/365*W381,2))</f>
        <v/>
      </c>
      <c r="X384" s="117" t="str">
        <f aca="true" t="shared" si="413" ref="X384">IF(AA$79="","",ROUND(X382/365*X381,2))</f>
        <v/>
      </c>
      <c r="Y384" s="117" t="str">
        <f aca="true" t="shared" si="414" ref="Y384">IF(AB$79="","",ROUND(Y382/365*Y381,2))</f>
        <v/>
      </c>
      <c r="Z384" s="117" t="str">
        <f aca="true" t="shared" si="415" ref="Z384">IF(AC$79="","",ROUND(Z382/365*Z381,2))</f>
        <v/>
      </c>
      <c r="AA384" s="117" t="str">
        <f aca="true" t="shared" si="416" ref="AA384">IF(AD$79="","",ROUND(AA382/365*AA381,2))</f>
        <v/>
      </c>
      <c r="AB384" s="117" t="str">
        <f aca="true" t="shared" si="417" ref="AB384">IF(AE$79="","",ROUND(AB382/365*AB381,2))</f>
        <v/>
      </c>
      <c r="AC384" s="117" t="str">
        <f aca="true" t="shared" si="418" ref="AC384">IF(AF$79="","",ROUND(AC382/365*AC381,2))</f>
        <v/>
      </c>
      <c r="AD384" s="117" t="str">
        <f aca="true" t="shared" si="419" ref="AD384">IF(AG$79="","",ROUND(AD382/365*AD381,2))</f>
        <v/>
      </c>
      <c r="AE384" s="117" t="str">
        <f aca="true" t="shared" si="420" ref="AE384">IF(AH$79="","",ROUND(AE382/365*AE381,2))</f>
        <v/>
      </c>
      <c r="AF384" s="117" t="str">
        <f aca="true" t="shared" si="421" ref="AF384">IF(AI$79="","",ROUND(AF382/365*AF381,2))</f>
        <v/>
      </c>
      <c r="AG384" s="117" t="str">
        <f aca="true" t="shared" si="422" ref="AG384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>
        <f aca="true" t="shared" si="423" ref="D385:AG385">IF(G$79="","",IF(OR(D241="",D241=0)=TRUE,(SUM(D$220:D$221)-SUM(D$201:D$202))*(1+SUM($C$540)),(SUM(D$220:D$221)-SUM(D$201:D$202))*(1+D242/D241)*(1+SUM($C$540))))</f>
        <v>0</v>
      </c>
      <c r="E385" s="84">
        <f t="shared" si="423"/>
        <v>0</v>
      </c>
      <c r="F385" s="84">
        <f t="shared" si="423"/>
        <v>0</v>
      </c>
      <c r="G385" s="84">
        <f t="shared" si="423"/>
        <v>0</v>
      </c>
      <c r="H385" s="84">
        <f t="shared" si="423"/>
        <v>0</v>
      </c>
      <c r="I385" s="84">
        <f t="shared" si="423"/>
        <v>0</v>
      </c>
      <c r="J385" s="84">
        <f t="shared" si="423"/>
        <v>0</v>
      </c>
      <c r="K385" s="84">
        <f t="shared" si="423"/>
        <v>0</v>
      </c>
      <c r="L385" s="84">
        <f t="shared" si="423"/>
        <v>0</v>
      </c>
      <c r="M385" s="84">
        <f t="shared" si="423"/>
        <v>0</v>
      </c>
      <c r="N385" s="84">
        <f t="shared" si="423"/>
        <v>0</v>
      </c>
      <c r="O385" s="84">
        <f t="shared" si="423"/>
        <v>0</v>
      </c>
      <c r="P385" s="84">
        <f t="shared" si="423"/>
        <v>0</v>
      </c>
      <c r="Q385" s="84">
        <f t="shared" si="423"/>
        <v>0</v>
      </c>
      <c r="R385" s="84">
        <f t="shared" si="423"/>
        <v>0</v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>
        <f aca="true" t="shared" si="424" ref="D386:AG386">IF(G$79="","",(SUM(D$220:D$221)-SUM(D$201:D$202))*(1+SUM($C$540)))</f>
        <v>0</v>
      </c>
      <c r="E386" s="88">
        <f t="shared" si="424"/>
        <v>0</v>
      </c>
      <c r="F386" s="88">
        <f t="shared" si="424"/>
        <v>0</v>
      </c>
      <c r="G386" s="88">
        <f t="shared" si="424"/>
        <v>0</v>
      </c>
      <c r="H386" s="88">
        <f t="shared" si="424"/>
        <v>0</v>
      </c>
      <c r="I386" s="88">
        <f t="shared" si="424"/>
        <v>0</v>
      </c>
      <c r="J386" s="88">
        <f t="shared" si="424"/>
        <v>0</v>
      </c>
      <c r="K386" s="88">
        <f t="shared" si="424"/>
        <v>0</v>
      </c>
      <c r="L386" s="88">
        <f t="shared" si="424"/>
        <v>0</v>
      </c>
      <c r="M386" s="88">
        <f t="shared" si="424"/>
        <v>0</v>
      </c>
      <c r="N386" s="88">
        <f t="shared" si="424"/>
        <v>0</v>
      </c>
      <c r="O386" s="88">
        <f t="shared" si="424"/>
        <v>0</v>
      </c>
      <c r="P386" s="88">
        <f t="shared" si="424"/>
        <v>0</v>
      </c>
      <c r="Q386" s="88">
        <f t="shared" si="424"/>
        <v>0</v>
      </c>
      <c r="R386" s="88">
        <f t="shared" si="424"/>
        <v>0</v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 ht="12.75">
      <c r="A387" s="85" t="s">
        <v>354</v>
      </c>
      <c r="B387" s="86" t="s">
        <v>53</v>
      </c>
      <c r="C387" s="87" t="s">
        <v>34</v>
      </c>
      <c r="D387" s="88">
        <f aca="true" t="shared" si="425" ref="D387:AG387">IF(G$79="","",SUM($D$22))</f>
        <v>0</v>
      </c>
      <c r="E387" s="88">
        <f t="shared" si="425"/>
        <v>0</v>
      </c>
      <c r="F387" s="88">
        <f t="shared" si="425"/>
        <v>0</v>
      </c>
      <c r="G387" s="88">
        <f t="shared" si="425"/>
        <v>0</v>
      </c>
      <c r="H387" s="88">
        <f t="shared" si="425"/>
        <v>0</v>
      </c>
      <c r="I387" s="88">
        <f t="shared" si="425"/>
        <v>0</v>
      </c>
      <c r="J387" s="88">
        <f t="shared" si="425"/>
        <v>0</v>
      </c>
      <c r="K387" s="88">
        <f t="shared" si="425"/>
        <v>0</v>
      </c>
      <c r="L387" s="88">
        <f t="shared" si="425"/>
        <v>0</v>
      </c>
      <c r="M387" s="88">
        <f t="shared" si="425"/>
        <v>0</v>
      </c>
      <c r="N387" s="88">
        <f t="shared" si="425"/>
        <v>0</v>
      </c>
      <c r="O387" s="88">
        <f t="shared" si="425"/>
        <v>0</v>
      </c>
      <c r="P387" s="88">
        <f t="shared" si="425"/>
        <v>0</v>
      </c>
      <c r="Q387" s="88">
        <f t="shared" si="425"/>
        <v>0</v>
      </c>
      <c r="R387" s="88">
        <f t="shared" si="425"/>
        <v>0</v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>
        <f>IF(G$79="","",ROUND(D387/365*D385,2))</f>
        <v>0</v>
      </c>
      <c r="E388" s="326">
        <f aca="true" t="shared" si="426" ref="E388">IF(H$79="","",ROUND(E387/365*E385,2))</f>
        <v>0</v>
      </c>
      <c r="F388" s="326">
        <f aca="true" t="shared" si="427" ref="F388">IF(I$79="","",ROUND(F387/365*F385,2))</f>
        <v>0</v>
      </c>
      <c r="G388" s="326">
        <f aca="true" t="shared" si="428" ref="G388">IF(J$79="","",ROUND(G387/365*G385,2))</f>
        <v>0</v>
      </c>
      <c r="H388" s="326">
        <f aca="true" t="shared" si="429" ref="H388">IF(K$79="","",ROUND(H387/365*H385,2))</f>
        <v>0</v>
      </c>
      <c r="I388" s="326">
        <f aca="true" t="shared" si="430" ref="I388">IF(L$79="","",ROUND(I387/365*I385,2))</f>
        <v>0</v>
      </c>
      <c r="J388" s="326">
        <f aca="true" t="shared" si="431" ref="J388">IF(M$79="","",ROUND(J387/365*J385,2))</f>
        <v>0</v>
      </c>
      <c r="K388" s="326">
        <f aca="true" t="shared" si="432" ref="K388">IF(N$79="","",ROUND(K387/365*K385,2))</f>
        <v>0</v>
      </c>
      <c r="L388" s="326">
        <f aca="true" t="shared" si="433" ref="L388">IF(O$79="","",ROUND(L387/365*L385,2))</f>
        <v>0</v>
      </c>
      <c r="M388" s="326">
        <f aca="true" t="shared" si="434" ref="M388">IF(P$79="","",ROUND(M387/365*M385,2))</f>
        <v>0</v>
      </c>
      <c r="N388" s="326">
        <f aca="true" t="shared" si="435" ref="N388">IF(Q$79="","",ROUND(N387/365*N385,2))</f>
        <v>0</v>
      </c>
      <c r="O388" s="326">
        <f aca="true" t="shared" si="436" ref="O388">IF(R$79="","",ROUND(O387/365*O385,2))</f>
        <v>0</v>
      </c>
      <c r="P388" s="326">
        <f aca="true" t="shared" si="437" ref="P388">IF(S$79="","",ROUND(P387/365*P385,2))</f>
        <v>0</v>
      </c>
      <c r="Q388" s="326">
        <f aca="true" t="shared" si="438" ref="Q388">IF(T$79="","",ROUND(Q387/365*Q385,2))</f>
        <v>0</v>
      </c>
      <c r="R388" s="326">
        <f aca="true" t="shared" si="439" ref="R388">IF(U$79="","",ROUND(R387/365*R385,2))</f>
        <v>0</v>
      </c>
      <c r="S388" s="326" t="str">
        <f aca="true" t="shared" si="440" ref="S388">IF(V$79="","",ROUND(S387/365*S385,2))</f>
        <v/>
      </c>
      <c r="T388" s="326" t="str">
        <f aca="true" t="shared" si="441" ref="T388">IF(W$79="","",ROUND(T387/365*T385,2))</f>
        <v/>
      </c>
      <c r="U388" s="326" t="str">
        <f aca="true" t="shared" si="442" ref="U388">IF(X$79="","",ROUND(U387/365*U385,2))</f>
        <v/>
      </c>
      <c r="V388" s="326" t="str">
        <f aca="true" t="shared" si="443" ref="V388">IF(Y$79="","",ROUND(V387/365*V385,2))</f>
        <v/>
      </c>
      <c r="W388" s="326" t="str">
        <f aca="true" t="shared" si="444" ref="W388">IF(Z$79="","",ROUND(W387/365*W385,2))</f>
        <v/>
      </c>
      <c r="X388" s="326" t="str">
        <f aca="true" t="shared" si="445" ref="X388">IF(AA$79="","",ROUND(X387/365*X385,2))</f>
        <v/>
      </c>
      <c r="Y388" s="326" t="str">
        <f aca="true" t="shared" si="446" ref="Y388">IF(AB$79="","",ROUND(Y387/365*Y385,2))</f>
        <v/>
      </c>
      <c r="Z388" s="326" t="str">
        <f aca="true" t="shared" si="447" ref="Z388">IF(AC$79="","",ROUND(Z387/365*Z385,2))</f>
        <v/>
      </c>
      <c r="AA388" s="326" t="str">
        <f aca="true" t="shared" si="448" ref="AA388">IF(AD$79="","",ROUND(AA387/365*AA385,2))</f>
        <v/>
      </c>
      <c r="AB388" s="326" t="str">
        <f aca="true" t="shared" si="449" ref="AB388">IF(AE$79="","",ROUND(AB387/365*AB385,2))</f>
        <v/>
      </c>
      <c r="AC388" s="326" t="str">
        <f aca="true" t="shared" si="450" ref="AC388">IF(AF$79="","",ROUND(AC387/365*AC385,2))</f>
        <v/>
      </c>
      <c r="AD388" s="326" t="str">
        <f aca="true" t="shared" si="451" ref="AD388">IF(AG$79="","",ROUND(AD387/365*AD385,2))</f>
        <v/>
      </c>
      <c r="AE388" s="326" t="str">
        <f aca="true" t="shared" si="452" ref="AE388">IF(AH$79="","",ROUND(AE387/365*AE385,2))</f>
        <v/>
      </c>
      <c r="AF388" s="326" t="str">
        <f aca="true" t="shared" si="453" ref="AF388">IF(AI$79="","",ROUND(AF387/365*AF385,2))</f>
        <v/>
      </c>
      <c r="AG388" s="326" t="str">
        <f aca="true" t="shared" si="454" ref="AG388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 ht="12.75">
      <c r="A389" s="285" t="s">
        <v>356</v>
      </c>
      <c r="B389" s="327" t="s">
        <v>362</v>
      </c>
      <c r="C389" s="93" t="s">
        <v>3</v>
      </c>
      <c r="D389" s="117">
        <f>IF(G$79="","",ROUND(D387/365*D386,2))</f>
        <v>0</v>
      </c>
      <c r="E389" s="117">
        <f aca="true" t="shared" si="455" ref="E389">IF(H$79="","",ROUND(E387/365*E386,2))</f>
        <v>0</v>
      </c>
      <c r="F389" s="117">
        <f aca="true" t="shared" si="456" ref="F389">IF(I$79="","",ROUND(F387/365*F386,2))</f>
        <v>0</v>
      </c>
      <c r="G389" s="117">
        <f aca="true" t="shared" si="457" ref="G389">IF(J$79="","",ROUND(G387/365*G386,2))</f>
        <v>0</v>
      </c>
      <c r="H389" s="117">
        <f aca="true" t="shared" si="458" ref="H389">IF(K$79="","",ROUND(H387/365*H386,2))</f>
        <v>0</v>
      </c>
      <c r="I389" s="117">
        <f aca="true" t="shared" si="459" ref="I389">IF(L$79="","",ROUND(I387/365*I386,2))</f>
        <v>0</v>
      </c>
      <c r="J389" s="117">
        <f aca="true" t="shared" si="460" ref="J389">IF(M$79="","",ROUND(J387/365*J386,2))</f>
        <v>0</v>
      </c>
      <c r="K389" s="117">
        <f aca="true" t="shared" si="461" ref="K389">IF(N$79="","",ROUND(K387/365*K386,2))</f>
        <v>0</v>
      </c>
      <c r="L389" s="117">
        <f aca="true" t="shared" si="462" ref="L389">IF(O$79="","",ROUND(L387/365*L386,2))</f>
        <v>0</v>
      </c>
      <c r="M389" s="117">
        <f aca="true" t="shared" si="463" ref="M389">IF(P$79="","",ROUND(M387/365*M386,2))</f>
        <v>0</v>
      </c>
      <c r="N389" s="117">
        <f aca="true" t="shared" si="464" ref="N389">IF(Q$79="","",ROUND(N387/365*N386,2))</f>
        <v>0</v>
      </c>
      <c r="O389" s="117">
        <f aca="true" t="shared" si="465" ref="O389">IF(R$79="","",ROUND(O387/365*O386,2))</f>
        <v>0</v>
      </c>
      <c r="P389" s="117">
        <f aca="true" t="shared" si="466" ref="P389">IF(S$79="","",ROUND(P387/365*P386,2))</f>
        <v>0</v>
      </c>
      <c r="Q389" s="117">
        <f aca="true" t="shared" si="467" ref="Q389">IF(T$79="","",ROUND(Q387/365*Q386,2))</f>
        <v>0</v>
      </c>
      <c r="R389" s="117">
        <f aca="true" t="shared" si="468" ref="R389">IF(U$79="","",ROUND(R387/365*R386,2))</f>
        <v>0</v>
      </c>
      <c r="S389" s="117" t="str">
        <f aca="true" t="shared" si="469" ref="S389">IF(V$79="","",ROUND(S387/365*S386,2))</f>
        <v/>
      </c>
      <c r="T389" s="117" t="str">
        <f aca="true" t="shared" si="470" ref="T389">IF(W$79="","",ROUND(T387/365*T386,2))</f>
        <v/>
      </c>
      <c r="U389" s="117" t="str">
        <f aca="true" t="shared" si="471" ref="U389">IF(X$79="","",ROUND(U387/365*U386,2))</f>
        <v/>
      </c>
      <c r="V389" s="117" t="str">
        <f aca="true" t="shared" si="472" ref="V389">IF(Y$79="","",ROUND(V387/365*V386,2))</f>
        <v/>
      </c>
      <c r="W389" s="117" t="str">
        <f aca="true" t="shared" si="473" ref="W389">IF(Z$79="","",ROUND(W387/365*W386,2))</f>
        <v/>
      </c>
      <c r="X389" s="117" t="str">
        <f aca="true" t="shared" si="474" ref="X389">IF(AA$79="","",ROUND(X387/365*X386,2))</f>
        <v/>
      </c>
      <c r="Y389" s="117" t="str">
        <f aca="true" t="shared" si="475" ref="Y389">IF(AB$79="","",ROUND(Y387/365*Y386,2))</f>
        <v/>
      </c>
      <c r="Z389" s="117" t="str">
        <f aca="true" t="shared" si="476" ref="Z389">IF(AC$79="","",ROUND(Z387/365*Z386,2))</f>
        <v/>
      </c>
      <c r="AA389" s="117" t="str">
        <f aca="true" t="shared" si="477" ref="AA389">IF(AD$79="","",ROUND(AA387/365*AA386,2))</f>
        <v/>
      </c>
      <c r="AB389" s="117" t="str">
        <f aca="true" t="shared" si="478" ref="AB389">IF(AE$79="","",ROUND(AB387/365*AB386,2))</f>
        <v/>
      </c>
      <c r="AC389" s="117" t="str">
        <f aca="true" t="shared" si="479" ref="AC389">IF(AF$79="","",ROUND(AC387/365*AC386,2))</f>
        <v/>
      </c>
      <c r="AD389" s="117" t="str">
        <f aca="true" t="shared" si="480" ref="AD389">IF(AG$79="","",ROUND(AD387/365*AD386,2))</f>
        <v/>
      </c>
      <c r="AE389" s="117" t="str">
        <f aca="true" t="shared" si="481" ref="AE389">IF(AH$79="","",ROUND(AE387/365*AE386,2))</f>
        <v/>
      </c>
      <c r="AF389" s="117" t="str">
        <f aca="true" t="shared" si="482" ref="AF389">IF(AI$79="","",ROUND(AF387/365*AF386,2))</f>
        <v/>
      </c>
      <c r="AG389" s="117" t="str">
        <f aca="true" t="shared" si="483" ref="AG389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>
        <f>IF(G$79="","",D$378+D$383-D$388)</f>
        <v>0</v>
      </c>
      <c r="E390" s="268">
        <f aca="true" t="shared" si="484" ref="E390:AG390">IF(H$79="","",E$378+E$383-E$388)</f>
        <v>0</v>
      </c>
      <c r="F390" s="268">
        <f t="shared" si="484"/>
        <v>0</v>
      </c>
      <c r="G390" s="268">
        <f t="shared" si="484"/>
        <v>0</v>
      </c>
      <c r="H390" s="268">
        <f t="shared" si="484"/>
        <v>0</v>
      </c>
      <c r="I390" s="268">
        <f t="shared" si="484"/>
        <v>0</v>
      </c>
      <c r="J390" s="268">
        <f t="shared" si="484"/>
        <v>0</v>
      </c>
      <c r="K390" s="268">
        <f t="shared" si="484"/>
        <v>0</v>
      </c>
      <c r="L390" s="268">
        <f t="shared" si="484"/>
        <v>0</v>
      </c>
      <c r="M390" s="268">
        <f t="shared" si="484"/>
        <v>0</v>
      </c>
      <c r="N390" s="268">
        <f t="shared" si="484"/>
        <v>0</v>
      </c>
      <c r="O390" s="268">
        <f t="shared" si="484"/>
        <v>0</v>
      </c>
      <c r="P390" s="268">
        <f t="shared" si="484"/>
        <v>0</v>
      </c>
      <c r="Q390" s="268">
        <f t="shared" si="484"/>
        <v>0</v>
      </c>
      <c r="R390" s="268">
        <f t="shared" si="484"/>
        <v>0</v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>
        <f>IF(G$79="","",D$379+D$384-D$389)</f>
        <v>0</v>
      </c>
      <c r="E391" s="268">
        <f aca="true" t="shared" si="485" ref="E391:AG391">IF(H$79="","",E$379+E$384-E$389)</f>
        <v>0</v>
      </c>
      <c r="F391" s="268">
        <f t="shared" si="485"/>
        <v>0</v>
      </c>
      <c r="G391" s="268">
        <f t="shared" si="485"/>
        <v>0</v>
      </c>
      <c r="H391" s="268">
        <f t="shared" si="485"/>
        <v>0</v>
      </c>
      <c r="I391" s="268">
        <f t="shared" si="485"/>
        <v>0</v>
      </c>
      <c r="J391" s="268">
        <f t="shared" si="485"/>
        <v>0</v>
      </c>
      <c r="K391" s="268">
        <f t="shared" si="485"/>
        <v>0</v>
      </c>
      <c r="L391" s="268">
        <f t="shared" si="485"/>
        <v>0</v>
      </c>
      <c r="M391" s="268">
        <f t="shared" si="485"/>
        <v>0</v>
      </c>
      <c r="N391" s="268">
        <f t="shared" si="485"/>
        <v>0</v>
      </c>
      <c r="O391" s="268">
        <f t="shared" si="485"/>
        <v>0</v>
      </c>
      <c r="P391" s="268">
        <f t="shared" si="485"/>
        <v>0</v>
      </c>
      <c r="Q391" s="268">
        <f t="shared" si="485"/>
        <v>0</v>
      </c>
      <c r="R391" s="268">
        <f t="shared" si="485"/>
        <v>0</v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33" s="75" customFormat="1" ht="12.75">
      <c r="A392" s="270" t="s">
        <v>169</v>
      </c>
      <c r="B392" s="399" t="s">
        <v>365</v>
      </c>
      <c r="C392" s="168" t="s">
        <v>1</v>
      </c>
      <c r="D392" s="272">
        <f>IF(G$79="","",D390-D391)</f>
        <v>0</v>
      </c>
      <c r="E392" s="272">
        <f aca="true" t="shared" si="486" ref="E392:AG392">IF(H$79="","",E390-E391)</f>
        <v>0</v>
      </c>
      <c r="F392" s="272">
        <f t="shared" si="486"/>
        <v>0</v>
      </c>
      <c r="G392" s="272">
        <f t="shared" si="486"/>
        <v>0</v>
      </c>
      <c r="H392" s="272">
        <f t="shared" si="486"/>
        <v>0</v>
      </c>
      <c r="I392" s="272">
        <f t="shared" si="486"/>
        <v>0</v>
      </c>
      <c r="J392" s="272">
        <f t="shared" si="486"/>
        <v>0</v>
      </c>
      <c r="K392" s="272">
        <f t="shared" si="486"/>
        <v>0</v>
      </c>
      <c r="L392" s="272">
        <f t="shared" si="486"/>
        <v>0</v>
      </c>
      <c r="M392" s="272">
        <f t="shared" si="486"/>
        <v>0</v>
      </c>
      <c r="N392" s="272">
        <f t="shared" si="486"/>
        <v>0</v>
      </c>
      <c r="O392" s="272">
        <f t="shared" si="486"/>
        <v>0</v>
      </c>
      <c r="P392" s="272">
        <f t="shared" si="486"/>
        <v>0</v>
      </c>
      <c r="Q392" s="272">
        <f t="shared" si="486"/>
        <v>0</v>
      </c>
      <c r="R392" s="272">
        <f t="shared" si="486"/>
        <v>0</v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8" s="374" customFormat="1" ht="24" customHeight="1">
      <c r="A393" s="373" t="s">
        <v>259</v>
      </c>
      <c r="B393" s="374" t="s">
        <v>312</v>
      </c>
      <c r="H393" s="400"/>
    </row>
    <row r="394" spans="1:2" s="396" customFormat="1" ht="19.5" customHeight="1">
      <c r="A394" s="395"/>
      <c r="B394" s="396" t="s">
        <v>288</v>
      </c>
    </row>
    <row r="395" spans="1:33" s="8" customFormat="1" ht="12.75">
      <c r="A395" s="670" t="s">
        <v>10</v>
      </c>
      <c r="B395" s="672" t="s">
        <v>2</v>
      </c>
      <c r="C395" s="674" t="s">
        <v>0</v>
      </c>
      <c r="D395" s="385" t="str">
        <f aca="true" t="shared" si="487" ref="D395">IF(G$79="","",G$79)</f>
        <v>Faza oper.</v>
      </c>
      <c r="E395" s="385" t="str">
        <f aca="true" t="shared" si="488" ref="E395">IF(H$79="","",H$79)</f>
        <v>Faza oper.</v>
      </c>
      <c r="F395" s="385" t="str">
        <f aca="true" t="shared" si="489" ref="F395">IF(I$79="","",I$79)</f>
        <v>Faza oper.</v>
      </c>
      <c r="G395" s="385" t="str">
        <f aca="true" t="shared" si="490" ref="G395">IF(J$79="","",J$79)</f>
        <v>Faza oper.</v>
      </c>
      <c r="H395" s="385" t="str">
        <f aca="true" t="shared" si="491" ref="H395">IF(K$79="","",K$79)</f>
        <v>Faza oper.</v>
      </c>
      <c r="I395" s="385" t="str">
        <f aca="true" t="shared" si="492" ref="I395">IF(L$79="","",L$79)</f>
        <v>Faza oper.</v>
      </c>
      <c r="J395" s="385" t="str">
        <f aca="true" t="shared" si="493" ref="J395">IF(M$79="","",M$79)</f>
        <v>Faza oper.</v>
      </c>
      <c r="K395" s="385" t="str">
        <f aca="true" t="shared" si="494" ref="K395">IF(N$79="","",N$79)</f>
        <v>Faza oper.</v>
      </c>
      <c r="L395" s="385" t="str">
        <f aca="true" t="shared" si="495" ref="L395">IF(O$79="","",O$79)</f>
        <v>Faza oper.</v>
      </c>
      <c r="M395" s="385" t="str">
        <f aca="true" t="shared" si="496" ref="M395">IF(P$79="","",P$79)</f>
        <v>Faza oper.</v>
      </c>
      <c r="N395" s="385" t="str">
        <f aca="true" t="shared" si="497" ref="N395">IF(Q$79="","",Q$79)</f>
        <v>Faza oper.</v>
      </c>
      <c r="O395" s="385" t="str">
        <f aca="true" t="shared" si="498" ref="O395">IF(R$79="","",R$79)</f>
        <v>Faza oper.</v>
      </c>
      <c r="P395" s="385" t="str">
        <f aca="true" t="shared" si="499" ref="P395">IF(S$79="","",S$79)</f>
        <v>Faza oper.</v>
      </c>
      <c r="Q395" s="385" t="str">
        <f aca="true" t="shared" si="500" ref="Q395">IF(T$79="","",T$79)</f>
        <v>Faza oper.</v>
      </c>
      <c r="R395" s="385" t="str">
        <f aca="true" t="shared" si="501" ref="R395">IF(U$79="","",U$79)</f>
        <v>Faza oper.</v>
      </c>
      <c r="S395" s="385" t="str">
        <f aca="true" t="shared" si="502" ref="S395">IF(V$79="","",V$79)</f>
        <v/>
      </c>
      <c r="T395" s="385" t="str">
        <f aca="true" t="shared" si="503" ref="T395">IF(W$79="","",W$79)</f>
        <v/>
      </c>
      <c r="U395" s="385" t="str">
        <f aca="true" t="shared" si="504" ref="U395">IF(X$79="","",X$79)</f>
        <v/>
      </c>
      <c r="V395" s="385" t="str">
        <f aca="true" t="shared" si="505" ref="V395">IF(Y$79="","",Y$79)</f>
        <v/>
      </c>
      <c r="W395" s="385" t="str">
        <f aca="true" t="shared" si="506" ref="W395">IF(Z$79="","",Z$79)</f>
        <v/>
      </c>
      <c r="X395" s="385" t="str">
        <f aca="true" t="shared" si="507" ref="X395">IF(AA$79="","",AA$79)</f>
        <v/>
      </c>
      <c r="Y395" s="385" t="str">
        <f aca="true" t="shared" si="508" ref="Y395">IF(AB$79="","",AB$79)</f>
        <v/>
      </c>
      <c r="Z395" s="385" t="str">
        <f aca="true" t="shared" si="509" ref="Z395">IF(AC$79="","",AC$79)</f>
        <v/>
      </c>
      <c r="AA395" s="385" t="str">
        <f aca="true" t="shared" si="510" ref="AA395">IF(AD$79="","",AD$79)</f>
        <v/>
      </c>
      <c r="AB395" s="385" t="str">
        <f aca="true" t="shared" si="511" ref="AB395">IF(AE$79="","",AE$79)</f>
        <v/>
      </c>
      <c r="AC395" s="385" t="str">
        <f aca="true" t="shared" si="512" ref="AC395">IF(AF$79="","",AF$79)</f>
        <v/>
      </c>
      <c r="AD395" s="385" t="str">
        <f aca="true" t="shared" si="513" ref="AD395">IF(AG$79="","",AG$79)</f>
        <v/>
      </c>
      <c r="AE395" s="385" t="str">
        <f aca="true" t="shared" si="514" ref="AE395">IF(AH$79="","",AH$79)</f>
        <v/>
      </c>
      <c r="AF395" s="385" t="str">
        <f aca="true" t="shared" si="515" ref="AF395">IF(AI$79="","",AI$79)</f>
        <v/>
      </c>
      <c r="AG395" s="385" t="str">
        <f aca="true" t="shared" si="516" ref="AG395">IF(AJ$79="","",AJ$79)</f>
        <v/>
      </c>
    </row>
    <row r="396" spans="1:33" s="8" customFormat="1" ht="12.75">
      <c r="A396" s="671"/>
      <c r="B396" s="673"/>
      <c r="C396" s="675"/>
      <c r="D396" s="33">
        <f aca="true" t="shared" si="517" ref="D396">IF(G$80="","",G$80)</f>
        <v>2016</v>
      </c>
      <c r="E396" s="33">
        <f aca="true" t="shared" si="518" ref="E396">IF(H$80="","",H$80)</f>
        <v>2017</v>
      </c>
      <c r="F396" s="33">
        <f aca="true" t="shared" si="519" ref="F396">IF(I$80="","",I$80)</f>
        <v>2018</v>
      </c>
      <c r="G396" s="33">
        <f aca="true" t="shared" si="520" ref="G396">IF(J$80="","",J$80)</f>
        <v>2019</v>
      </c>
      <c r="H396" s="33">
        <f aca="true" t="shared" si="521" ref="H396">IF(K$80="","",K$80)</f>
        <v>2020</v>
      </c>
      <c r="I396" s="33">
        <f aca="true" t="shared" si="522" ref="I396">IF(L$80="","",L$80)</f>
        <v>2021</v>
      </c>
      <c r="J396" s="33">
        <f aca="true" t="shared" si="523" ref="J396">IF(M$80="","",M$80)</f>
        <v>2022</v>
      </c>
      <c r="K396" s="33">
        <f aca="true" t="shared" si="524" ref="K396">IF(N$80="","",N$80)</f>
        <v>2023</v>
      </c>
      <c r="L396" s="33">
        <f aca="true" t="shared" si="525" ref="L396">IF(O$80="","",O$80)</f>
        <v>2024</v>
      </c>
      <c r="M396" s="33">
        <f aca="true" t="shared" si="526" ref="M396">IF(P$80="","",P$80)</f>
        <v>2025</v>
      </c>
      <c r="N396" s="33">
        <f aca="true" t="shared" si="527" ref="N396">IF(Q$80="","",Q$80)</f>
        <v>2026</v>
      </c>
      <c r="O396" s="33">
        <f aca="true" t="shared" si="528" ref="O396">IF(R$80="","",R$80)</f>
        <v>2027</v>
      </c>
      <c r="P396" s="33">
        <f aca="true" t="shared" si="529" ref="P396">IF(S$80="","",S$80)</f>
        <v>2028</v>
      </c>
      <c r="Q396" s="33">
        <f aca="true" t="shared" si="530" ref="Q396">IF(T$80="","",T$80)</f>
        <v>2029</v>
      </c>
      <c r="R396" s="33">
        <f aca="true" t="shared" si="531" ref="R396">IF(U$80="","",U$80)</f>
        <v>2030</v>
      </c>
      <c r="S396" s="33" t="str">
        <f aca="true" t="shared" si="532" ref="S396">IF(V$80="","",V$80)</f>
        <v/>
      </c>
      <c r="T396" s="33" t="str">
        <f aca="true" t="shared" si="533" ref="T396">IF(W$80="","",W$80)</f>
        <v/>
      </c>
      <c r="U396" s="33" t="str">
        <f aca="true" t="shared" si="534" ref="U396">IF(X$80="","",X$80)</f>
        <v/>
      </c>
      <c r="V396" s="33" t="str">
        <f aca="true" t="shared" si="535" ref="V396">IF(Y$80="","",Y$80)</f>
        <v/>
      </c>
      <c r="W396" s="33" t="str">
        <f aca="true" t="shared" si="536" ref="W396">IF(Z$80="","",Z$80)</f>
        <v/>
      </c>
      <c r="X396" s="33" t="str">
        <f aca="true" t="shared" si="537" ref="X396">IF(AA$80="","",AA$80)</f>
        <v/>
      </c>
      <c r="Y396" s="33" t="str">
        <f aca="true" t="shared" si="538" ref="Y396">IF(AB$80="","",AB$80)</f>
        <v/>
      </c>
      <c r="Z396" s="33" t="str">
        <f aca="true" t="shared" si="539" ref="Z396">IF(AC$80="","",AC$80)</f>
        <v/>
      </c>
      <c r="AA396" s="33" t="str">
        <f aca="true" t="shared" si="540" ref="AA396">IF(AD$80="","",AD$80)</f>
        <v/>
      </c>
      <c r="AB396" s="33" t="str">
        <f aca="true" t="shared" si="541" ref="AB396">IF(AE$80="","",AE$80)</f>
        <v/>
      </c>
      <c r="AC396" s="33" t="str">
        <f aca="true" t="shared" si="542" ref="AC396">IF(AF$80="","",AF$80)</f>
        <v/>
      </c>
      <c r="AD396" s="33" t="str">
        <f aca="true" t="shared" si="543" ref="AD396">IF(AG$80="","",AG$80)</f>
        <v/>
      </c>
      <c r="AE396" s="33" t="str">
        <f aca="true" t="shared" si="544" ref="AE396">IF(AH$80="","",AH$80)</f>
        <v/>
      </c>
      <c r="AF396" s="33" t="str">
        <f aca="true" t="shared" si="545" ref="AF396">IF(AI$80="","",AI$80)</f>
        <v/>
      </c>
      <c r="AG396" s="33" t="str">
        <f aca="true" t="shared" si="546" ref="AG396">IF(AJ$80="","",AJ$80)</f>
        <v/>
      </c>
    </row>
    <row r="397" spans="1:33" s="70" customFormat="1" ht="22.5">
      <c r="A397" s="109">
        <v>1</v>
      </c>
      <c r="B397" s="10" t="s">
        <v>273</v>
      </c>
      <c r="C397" s="83" t="s">
        <v>1</v>
      </c>
      <c r="D397" s="287">
        <f aca="true" t="shared" si="547" ref="D397:AG397">IF(G$79="","",IF(D$181="",0,D$181*D$72))</f>
        <v>0</v>
      </c>
      <c r="E397" s="287">
        <f t="shared" si="547"/>
        <v>0</v>
      </c>
      <c r="F397" s="287">
        <f t="shared" si="547"/>
        <v>0</v>
      </c>
      <c r="G397" s="287">
        <f t="shared" si="547"/>
        <v>0</v>
      </c>
      <c r="H397" s="287">
        <f t="shared" si="547"/>
        <v>0</v>
      </c>
      <c r="I397" s="287">
        <f t="shared" si="547"/>
        <v>0</v>
      </c>
      <c r="J397" s="287">
        <f t="shared" si="547"/>
        <v>0</v>
      </c>
      <c r="K397" s="287">
        <f t="shared" si="547"/>
        <v>0</v>
      </c>
      <c r="L397" s="287">
        <f t="shared" si="547"/>
        <v>0</v>
      </c>
      <c r="M397" s="287">
        <f t="shared" si="547"/>
        <v>0</v>
      </c>
      <c r="N397" s="287">
        <f t="shared" si="547"/>
        <v>0</v>
      </c>
      <c r="O397" s="287">
        <f t="shared" si="547"/>
        <v>0</v>
      </c>
      <c r="P397" s="287">
        <f t="shared" si="547"/>
        <v>0</v>
      </c>
      <c r="Q397" s="287">
        <f t="shared" si="547"/>
        <v>0</v>
      </c>
      <c r="R397" s="287">
        <f t="shared" si="547"/>
        <v>0</v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33" s="69" customFormat="1" ht="12.75">
      <c r="A398" s="123">
        <v>2</v>
      </c>
      <c r="B398" s="27" t="s">
        <v>272</v>
      </c>
      <c r="C398" s="124" t="s">
        <v>1</v>
      </c>
      <c r="D398" s="288">
        <f>IF(G$79="","",IF(D$395="Faza inwest.",D$390*D$72,0))</f>
        <v>0</v>
      </c>
      <c r="E398" s="288">
        <f aca="true" t="shared" si="548" ref="E398:AG398">IF(H$79="","",IF(E$395="Faza inwest.",E$390*E$72-D$390*D$72,0))</f>
        <v>0</v>
      </c>
      <c r="F398" s="288">
        <f t="shared" si="548"/>
        <v>0</v>
      </c>
      <c r="G398" s="288">
        <f t="shared" si="548"/>
        <v>0</v>
      </c>
      <c r="H398" s="288">
        <f t="shared" si="548"/>
        <v>0</v>
      </c>
      <c r="I398" s="288">
        <f t="shared" si="548"/>
        <v>0</v>
      </c>
      <c r="J398" s="288">
        <f t="shared" si="548"/>
        <v>0</v>
      </c>
      <c r="K398" s="288">
        <f t="shared" si="548"/>
        <v>0</v>
      </c>
      <c r="L398" s="288">
        <f t="shared" si="548"/>
        <v>0</v>
      </c>
      <c r="M398" s="288">
        <f t="shared" si="548"/>
        <v>0</v>
      </c>
      <c r="N398" s="288">
        <f t="shared" si="548"/>
        <v>0</v>
      </c>
      <c r="O398" s="288">
        <f t="shared" si="548"/>
        <v>0</v>
      </c>
      <c r="P398" s="288">
        <f t="shared" si="548"/>
        <v>0</v>
      </c>
      <c r="Q398" s="288">
        <f t="shared" si="548"/>
        <v>0</v>
      </c>
      <c r="R398" s="288">
        <f t="shared" si="548"/>
        <v>0</v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33" s="69" customFormat="1" ht="22.5">
      <c r="A399" s="155">
        <v>3</v>
      </c>
      <c r="B399" s="199" t="s">
        <v>274</v>
      </c>
      <c r="C399" s="289" t="s">
        <v>1</v>
      </c>
      <c r="D399" s="290">
        <f aca="true" t="shared" si="549" ref="D399:AG399">IF(G$79="","",IF(D$395="Faza oper.",D$367*D$72,0))</f>
        <v>0</v>
      </c>
      <c r="E399" s="290">
        <f t="shared" si="549"/>
        <v>0</v>
      </c>
      <c r="F399" s="290">
        <f t="shared" si="549"/>
        <v>0</v>
      </c>
      <c r="G399" s="290">
        <f t="shared" si="549"/>
        <v>0</v>
      </c>
      <c r="H399" s="290">
        <f t="shared" si="549"/>
        <v>0</v>
      </c>
      <c r="I399" s="290">
        <f t="shared" si="549"/>
        <v>0</v>
      </c>
      <c r="J399" s="290">
        <f t="shared" si="549"/>
        <v>0</v>
      </c>
      <c r="K399" s="290">
        <f t="shared" si="549"/>
        <v>0</v>
      </c>
      <c r="L399" s="290">
        <f t="shared" si="549"/>
        <v>0</v>
      </c>
      <c r="M399" s="290">
        <f t="shared" si="549"/>
        <v>0</v>
      </c>
      <c r="N399" s="290">
        <f t="shared" si="549"/>
        <v>0</v>
      </c>
      <c r="O399" s="290">
        <f t="shared" si="549"/>
        <v>0</v>
      </c>
      <c r="P399" s="290">
        <f t="shared" si="549"/>
        <v>0</v>
      </c>
      <c r="Q399" s="290">
        <f t="shared" si="549"/>
        <v>0</v>
      </c>
      <c r="R399" s="290">
        <f t="shared" si="549"/>
        <v>0</v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33" s="69" customFormat="1" ht="22.5">
      <c r="A400" s="110">
        <v>4</v>
      </c>
      <c r="B400" s="24" t="s">
        <v>275</v>
      </c>
      <c r="C400" s="87" t="s">
        <v>1</v>
      </c>
      <c r="D400" s="291">
        <f aca="true" t="shared" si="550" ref="D400:AG400">IF(G$79="","",IF(D$395="Faza oper.",SUM(D$240)*D$72,0))</f>
        <v>0</v>
      </c>
      <c r="E400" s="291">
        <f>IF(H$79="","",IF(E$395="Faza oper.",SUM(E$240)*E$72,0))</f>
        <v>0</v>
      </c>
      <c r="F400" s="291">
        <f t="shared" si="550"/>
        <v>0</v>
      </c>
      <c r="G400" s="291">
        <f t="shared" si="550"/>
        <v>0</v>
      </c>
      <c r="H400" s="291">
        <f t="shared" si="550"/>
        <v>0</v>
      </c>
      <c r="I400" s="291">
        <f t="shared" si="550"/>
        <v>0</v>
      </c>
      <c r="J400" s="291">
        <f t="shared" si="550"/>
        <v>0</v>
      </c>
      <c r="K400" s="291">
        <f t="shared" si="550"/>
        <v>0</v>
      </c>
      <c r="L400" s="291">
        <f t="shared" si="550"/>
        <v>0</v>
      </c>
      <c r="M400" s="291">
        <f t="shared" si="550"/>
        <v>0</v>
      </c>
      <c r="N400" s="291">
        <f t="shared" si="550"/>
        <v>0</v>
      </c>
      <c r="O400" s="291">
        <f t="shared" si="550"/>
        <v>0</v>
      </c>
      <c r="P400" s="291">
        <f t="shared" si="550"/>
        <v>0</v>
      </c>
      <c r="Q400" s="291">
        <f t="shared" si="550"/>
        <v>0</v>
      </c>
      <c r="R400" s="291">
        <f t="shared" si="550"/>
        <v>0</v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33" s="69" customFormat="1" ht="22.5">
      <c r="A401" s="110">
        <v>5</v>
      </c>
      <c r="B401" s="24" t="s">
        <v>276</v>
      </c>
      <c r="C401" s="87" t="s">
        <v>1</v>
      </c>
      <c r="D401" s="291">
        <f aca="true" t="shared" si="551" ref="D401:AG401">IF(G$79="","",IF(D$395="Faza oper.",D$185*D$72,0))</f>
        <v>0</v>
      </c>
      <c r="E401" s="291">
        <f t="shared" si="551"/>
        <v>0</v>
      </c>
      <c r="F401" s="291">
        <f t="shared" si="551"/>
        <v>0</v>
      </c>
      <c r="G401" s="291">
        <f t="shared" si="551"/>
        <v>0</v>
      </c>
      <c r="H401" s="291">
        <f t="shared" si="551"/>
        <v>0</v>
      </c>
      <c r="I401" s="291">
        <f t="shared" si="551"/>
        <v>0</v>
      </c>
      <c r="J401" s="291">
        <f t="shared" si="551"/>
        <v>0</v>
      </c>
      <c r="K401" s="291">
        <f t="shared" si="551"/>
        <v>0</v>
      </c>
      <c r="L401" s="291">
        <f t="shared" si="551"/>
        <v>0</v>
      </c>
      <c r="M401" s="291">
        <f t="shared" si="551"/>
        <v>0</v>
      </c>
      <c r="N401" s="291">
        <f t="shared" si="551"/>
        <v>0</v>
      </c>
      <c r="O401" s="291">
        <f t="shared" si="551"/>
        <v>0</v>
      </c>
      <c r="P401" s="291">
        <f t="shared" si="551"/>
        <v>0</v>
      </c>
      <c r="Q401" s="291">
        <f t="shared" si="551"/>
        <v>0</v>
      </c>
      <c r="R401" s="291">
        <f t="shared" si="551"/>
        <v>0</v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33" s="70" customFormat="1" ht="12.75">
      <c r="A402" s="109">
        <f>A398+1</f>
        <v>3</v>
      </c>
      <c r="B402" s="10" t="s">
        <v>277</v>
      </c>
      <c r="C402" s="83" t="s">
        <v>3</v>
      </c>
      <c r="D402" s="287">
        <f aca="true" t="shared" si="552" ref="D402:AG402">IF(G$79="","",IF(AND(D396&lt;&gt;"",E396="")=TRUE,IF(D399-D400-D401&gt;0,(D399-D400-D401)/$D$37,0),0))</f>
        <v>0</v>
      </c>
      <c r="E402" s="287">
        <f t="shared" si="552"/>
        <v>0</v>
      </c>
      <c r="F402" s="287">
        <f t="shared" si="552"/>
        <v>0</v>
      </c>
      <c r="G402" s="287">
        <f t="shared" si="552"/>
        <v>0</v>
      </c>
      <c r="H402" s="287">
        <f t="shared" si="552"/>
        <v>0</v>
      </c>
      <c r="I402" s="287">
        <f t="shared" si="552"/>
        <v>0</v>
      </c>
      <c r="J402" s="287">
        <f t="shared" si="552"/>
        <v>0</v>
      </c>
      <c r="K402" s="287">
        <f t="shared" si="552"/>
        <v>0</v>
      </c>
      <c r="L402" s="287">
        <f t="shared" si="552"/>
        <v>0</v>
      </c>
      <c r="M402" s="287">
        <f t="shared" si="552"/>
        <v>0</v>
      </c>
      <c r="N402" s="287">
        <f t="shared" si="552"/>
        <v>0</v>
      </c>
      <c r="O402" s="287">
        <f t="shared" si="552"/>
        <v>0</v>
      </c>
      <c r="P402" s="287">
        <f t="shared" si="552"/>
        <v>0</v>
      </c>
      <c r="Q402" s="287">
        <f t="shared" si="552"/>
        <v>0</v>
      </c>
      <c r="R402" s="287">
        <f t="shared" si="552"/>
        <v>0</v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2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33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33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33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33" s="70" customFormat="1" ht="12.75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33" s="70" customFormat="1" ht="12.75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33" s="70" customFormat="1" ht="12.75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33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2" s="396" customFormat="1" ht="19.5" customHeight="1">
      <c r="A412" s="395"/>
      <c r="B412" s="396" t="s">
        <v>486</v>
      </c>
    </row>
    <row r="413" spans="1:33" s="18" customFormat="1" ht="12.75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33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33" s="18" customFormat="1" ht="12.75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33" s="18" customFormat="1" ht="12.75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33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33" s="18" customFormat="1" ht="12.75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33" s="18" customFormat="1" ht="12.75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ht="12.75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33" s="18" customFormat="1" ht="12.75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8" s="374" customFormat="1" ht="24" customHeight="1">
      <c r="A422" s="373" t="s">
        <v>295</v>
      </c>
      <c r="B422" s="374" t="s">
        <v>296</v>
      </c>
      <c r="H422" s="400"/>
    </row>
    <row r="423" spans="1:2" s="396" customFormat="1" ht="19.5" customHeight="1">
      <c r="A423" s="395"/>
      <c r="B423" s="396" t="s">
        <v>298</v>
      </c>
    </row>
    <row r="424" spans="1:33" s="8" customFormat="1" ht="12.75">
      <c r="A424" s="670" t="s">
        <v>10</v>
      </c>
      <c r="B424" s="672" t="s">
        <v>2</v>
      </c>
      <c r="C424" s="674" t="s">
        <v>0</v>
      </c>
      <c r="D424" s="385" t="str">
        <f aca="true" t="shared" si="553" ref="D424">IF(G$79="","",G$79)</f>
        <v>Faza oper.</v>
      </c>
      <c r="E424" s="385" t="str">
        <f aca="true" t="shared" si="554" ref="E424">IF(H$79="","",H$79)</f>
        <v>Faza oper.</v>
      </c>
      <c r="F424" s="385" t="str">
        <f aca="true" t="shared" si="555" ref="F424">IF(I$79="","",I$79)</f>
        <v>Faza oper.</v>
      </c>
      <c r="G424" s="385" t="str">
        <f aca="true" t="shared" si="556" ref="G424">IF(J$79="","",J$79)</f>
        <v>Faza oper.</v>
      </c>
      <c r="H424" s="385" t="str">
        <f aca="true" t="shared" si="557" ref="H424">IF(K$79="","",K$79)</f>
        <v>Faza oper.</v>
      </c>
      <c r="I424" s="385" t="str">
        <f aca="true" t="shared" si="558" ref="I424">IF(L$79="","",L$79)</f>
        <v>Faza oper.</v>
      </c>
      <c r="J424" s="385" t="str">
        <f aca="true" t="shared" si="559" ref="J424">IF(M$79="","",M$79)</f>
        <v>Faza oper.</v>
      </c>
      <c r="K424" s="385" t="str">
        <f aca="true" t="shared" si="560" ref="K424">IF(N$79="","",N$79)</f>
        <v>Faza oper.</v>
      </c>
      <c r="L424" s="385" t="str">
        <f aca="true" t="shared" si="561" ref="L424">IF(O$79="","",O$79)</f>
        <v>Faza oper.</v>
      </c>
      <c r="M424" s="385" t="str">
        <f aca="true" t="shared" si="562" ref="M424">IF(P$79="","",P$79)</f>
        <v>Faza oper.</v>
      </c>
      <c r="N424" s="385" t="str">
        <f aca="true" t="shared" si="563" ref="N424">IF(Q$79="","",Q$79)</f>
        <v>Faza oper.</v>
      </c>
      <c r="O424" s="385" t="str">
        <f aca="true" t="shared" si="564" ref="O424">IF(R$79="","",R$79)</f>
        <v>Faza oper.</v>
      </c>
      <c r="P424" s="385" t="str">
        <f aca="true" t="shared" si="565" ref="P424">IF(S$79="","",S$79)</f>
        <v>Faza oper.</v>
      </c>
      <c r="Q424" s="385" t="str">
        <f aca="true" t="shared" si="566" ref="Q424">IF(T$79="","",T$79)</f>
        <v>Faza oper.</v>
      </c>
      <c r="R424" s="385" t="str">
        <f aca="true" t="shared" si="567" ref="R424">IF(U$79="","",U$79)</f>
        <v>Faza oper.</v>
      </c>
      <c r="S424" s="385" t="str">
        <f aca="true" t="shared" si="568" ref="S424">IF(V$79="","",V$79)</f>
        <v/>
      </c>
      <c r="T424" s="385" t="str">
        <f aca="true" t="shared" si="569" ref="T424">IF(W$79="","",W$79)</f>
        <v/>
      </c>
      <c r="U424" s="385" t="str">
        <f aca="true" t="shared" si="570" ref="U424">IF(X$79="","",X$79)</f>
        <v/>
      </c>
      <c r="V424" s="385" t="str">
        <f aca="true" t="shared" si="571" ref="V424">IF(Y$79="","",Y$79)</f>
        <v/>
      </c>
      <c r="W424" s="385" t="str">
        <f aca="true" t="shared" si="572" ref="W424">IF(Z$79="","",Z$79)</f>
        <v/>
      </c>
      <c r="X424" s="385" t="str">
        <f aca="true" t="shared" si="573" ref="X424">IF(AA$79="","",AA$79)</f>
        <v/>
      </c>
      <c r="Y424" s="385" t="str">
        <f aca="true" t="shared" si="574" ref="Y424">IF(AB$79="","",AB$79)</f>
        <v/>
      </c>
      <c r="Z424" s="385" t="str">
        <f aca="true" t="shared" si="575" ref="Z424">IF(AC$79="","",AC$79)</f>
        <v/>
      </c>
      <c r="AA424" s="385" t="str">
        <f aca="true" t="shared" si="576" ref="AA424">IF(AD$79="","",AD$79)</f>
        <v/>
      </c>
      <c r="AB424" s="385" t="str">
        <f aca="true" t="shared" si="577" ref="AB424">IF(AE$79="","",AE$79)</f>
        <v/>
      </c>
      <c r="AC424" s="385" t="str">
        <f aca="true" t="shared" si="578" ref="AC424">IF(AF$79="","",AF$79)</f>
        <v/>
      </c>
      <c r="AD424" s="385" t="str">
        <f aca="true" t="shared" si="579" ref="AD424">IF(AG$79="","",AG$79)</f>
        <v/>
      </c>
      <c r="AE424" s="385" t="str">
        <f aca="true" t="shared" si="580" ref="AE424">IF(AH$79="","",AH$79)</f>
        <v/>
      </c>
      <c r="AF424" s="385" t="str">
        <f aca="true" t="shared" si="581" ref="AF424">IF(AI$79="","",AI$79)</f>
        <v/>
      </c>
      <c r="AG424" s="385" t="str">
        <f aca="true" t="shared" si="582" ref="AG424">IF(AJ$79="","",AJ$79)</f>
        <v/>
      </c>
    </row>
    <row r="425" spans="1:33" s="8" customFormat="1" ht="12.75">
      <c r="A425" s="671"/>
      <c r="B425" s="673"/>
      <c r="C425" s="675"/>
      <c r="D425" s="33">
        <f aca="true" t="shared" si="583" ref="D425">IF(G$80="","",G$80)</f>
        <v>2016</v>
      </c>
      <c r="E425" s="33">
        <f aca="true" t="shared" si="584" ref="E425">IF(H$80="","",H$80)</f>
        <v>2017</v>
      </c>
      <c r="F425" s="33">
        <f aca="true" t="shared" si="585" ref="F425">IF(I$80="","",I$80)</f>
        <v>2018</v>
      </c>
      <c r="G425" s="33">
        <f aca="true" t="shared" si="586" ref="G425">IF(J$80="","",J$80)</f>
        <v>2019</v>
      </c>
      <c r="H425" s="33">
        <f aca="true" t="shared" si="587" ref="H425">IF(K$80="","",K$80)</f>
        <v>2020</v>
      </c>
      <c r="I425" s="33">
        <f aca="true" t="shared" si="588" ref="I425">IF(L$80="","",L$80)</f>
        <v>2021</v>
      </c>
      <c r="J425" s="33">
        <f aca="true" t="shared" si="589" ref="J425">IF(M$80="","",M$80)</f>
        <v>2022</v>
      </c>
      <c r="K425" s="33">
        <f aca="true" t="shared" si="590" ref="K425">IF(N$80="","",N$80)</f>
        <v>2023</v>
      </c>
      <c r="L425" s="33">
        <f aca="true" t="shared" si="591" ref="L425">IF(O$80="","",O$80)</f>
        <v>2024</v>
      </c>
      <c r="M425" s="33">
        <f aca="true" t="shared" si="592" ref="M425">IF(P$80="","",P$80)</f>
        <v>2025</v>
      </c>
      <c r="N425" s="33">
        <f aca="true" t="shared" si="593" ref="N425">IF(Q$80="","",Q$80)</f>
        <v>2026</v>
      </c>
      <c r="O425" s="33">
        <f aca="true" t="shared" si="594" ref="O425">IF(R$80="","",R$80)</f>
        <v>2027</v>
      </c>
      <c r="P425" s="33">
        <f aca="true" t="shared" si="595" ref="P425">IF(S$80="","",S$80)</f>
        <v>2028</v>
      </c>
      <c r="Q425" s="33">
        <f aca="true" t="shared" si="596" ref="Q425">IF(T$80="","",T$80)</f>
        <v>2029</v>
      </c>
      <c r="R425" s="33">
        <f aca="true" t="shared" si="597" ref="R425">IF(U$80="","",U$80)</f>
        <v>2030</v>
      </c>
      <c r="S425" s="33" t="str">
        <f aca="true" t="shared" si="598" ref="S425">IF(V$80="","",V$80)</f>
        <v/>
      </c>
      <c r="T425" s="33" t="str">
        <f aca="true" t="shared" si="599" ref="T425">IF(W$80="","",W$80)</f>
        <v/>
      </c>
      <c r="U425" s="33" t="str">
        <f aca="true" t="shared" si="600" ref="U425">IF(X$80="","",X$80)</f>
        <v/>
      </c>
      <c r="V425" s="33" t="str">
        <f aca="true" t="shared" si="601" ref="V425">IF(Y$80="","",Y$80)</f>
        <v/>
      </c>
      <c r="W425" s="33" t="str">
        <f aca="true" t="shared" si="602" ref="W425">IF(Z$80="","",Z$80)</f>
        <v/>
      </c>
      <c r="X425" s="33" t="str">
        <f aca="true" t="shared" si="603" ref="X425">IF(AA$80="","",AA$80)</f>
        <v/>
      </c>
      <c r="Y425" s="33" t="str">
        <f aca="true" t="shared" si="604" ref="Y425">IF(AB$80="","",AB$80)</f>
        <v/>
      </c>
      <c r="Z425" s="33" t="str">
        <f aca="true" t="shared" si="605" ref="Z425">IF(AC$80="","",AC$80)</f>
        <v/>
      </c>
      <c r="AA425" s="33" t="str">
        <f aca="true" t="shared" si="606" ref="AA425">IF(AD$80="","",AD$80)</f>
        <v/>
      </c>
      <c r="AB425" s="33" t="str">
        <f aca="true" t="shared" si="607" ref="AB425">IF(AE$80="","",AE$80)</f>
        <v/>
      </c>
      <c r="AC425" s="33" t="str">
        <f aca="true" t="shared" si="608" ref="AC425">IF(AF$80="","",AF$80)</f>
        <v/>
      </c>
      <c r="AD425" s="33" t="str">
        <f aca="true" t="shared" si="609" ref="AD425">IF(AG$80="","",AG$80)</f>
        <v/>
      </c>
      <c r="AE425" s="33" t="str">
        <f aca="true" t="shared" si="610" ref="AE425">IF(AH$80="","",AH$80)</f>
        <v/>
      </c>
      <c r="AF425" s="33" t="str">
        <f aca="true" t="shared" si="611" ref="AF425">IF(AI$80="","",AI$80)</f>
        <v/>
      </c>
      <c r="AG425" s="33" t="str">
        <f aca="true" t="shared" si="612" ref="AG425">IF(AJ$80="","",AJ$80)</f>
        <v/>
      </c>
    </row>
    <row r="426" spans="1:33" s="70" customFormat="1" ht="12.75">
      <c r="A426" s="109">
        <v>1</v>
      </c>
      <c r="B426" s="10" t="s">
        <v>299</v>
      </c>
      <c r="C426" s="83" t="s">
        <v>1</v>
      </c>
      <c r="D426" s="287">
        <f aca="true" t="shared" si="613" ref="D426:AG426">IF(G$79="","",IF(D$424="Faza oper.",D$367,0))</f>
        <v>0</v>
      </c>
      <c r="E426" s="287">
        <f t="shared" si="613"/>
        <v>0</v>
      </c>
      <c r="F426" s="287">
        <f t="shared" si="613"/>
        <v>0</v>
      </c>
      <c r="G426" s="287">
        <f t="shared" si="613"/>
        <v>0</v>
      </c>
      <c r="H426" s="287">
        <f t="shared" si="613"/>
        <v>0</v>
      </c>
      <c r="I426" s="287">
        <f t="shared" si="613"/>
        <v>0</v>
      </c>
      <c r="J426" s="287">
        <f t="shared" si="613"/>
        <v>0</v>
      </c>
      <c r="K426" s="287">
        <f t="shared" si="613"/>
        <v>0</v>
      </c>
      <c r="L426" s="287">
        <f t="shared" si="613"/>
        <v>0</v>
      </c>
      <c r="M426" s="287">
        <f t="shared" si="613"/>
        <v>0</v>
      </c>
      <c r="N426" s="287">
        <f t="shared" si="613"/>
        <v>0</v>
      </c>
      <c r="O426" s="287">
        <f t="shared" si="613"/>
        <v>0</v>
      </c>
      <c r="P426" s="287">
        <f t="shared" si="613"/>
        <v>0</v>
      </c>
      <c r="Q426" s="287">
        <f t="shared" si="613"/>
        <v>0</v>
      </c>
      <c r="R426" s="287">
        <f t="shared" si="613"/>
        <v>0</v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33" ht="12.75">
      <c r="A427" s="110">
        <v>2</v>
      </c>
      <c r="B427" s="24" t="s">
        <v>304</v>
      </c>
      <c r="C427" s="87" t="s">
        <v>1</v>
      </c>
      <c r="D427" s="291">
        <f aca="true" t="shared" si="614" ref="D427:AG427">IF(G$79="","",IF(AND(D425&lt;&gt;"",E$425="")=TRUE,IF(D$426-D$428-D$430&gt;0,(D$426-D$428-D$430)/$D$37,0),0))</f>
        <v>0</v>
      </c>
      <c r="E427" s="291">
        <f t="shared" si="614"/>
        <v>0</v>
      </c>
      <c r="F427" s="291">
        <f t="shared" si="614"/>
        <v>0</v>
      </c>
      <c r="G427" s="291">
        <f t="shared" si="614"/>
        <v>0</v>
      </c>
      <c r="H427" s="291">
        <f t="shared" si="614"/>
        <v>0</v>
      </c>
      <c r="I427" s="291">
        <f t="shared" si="614"/>
        <v>0</v>
      </c>
      <c r="J427" s="291">
        <f t="shared" si="614"/>
        <v>0</v>
      </c>
      <c r="K427" s="291">
        <f t="shared" si="614"/>
        <v>0</v>
      </c>
      <c r="L427" s="291">
        <f t="shared" si="614"/>
        <v>0</v>
      </c>
      <c r="M427" s="291">
        <f t="shared" si="614"/>
        <v>0</v>
      </c>
      <c r="N427" s="291">
        <f t="shared" si="614"/>
        <v>0</v>
      </c>
      <c r="O427" s="291">
        <f t="shared" si="614"/>
        <v>0</v>
      </c>
      <c r="P427" s="291">
        <f t="shared" si="614"/>
        <v>0</v>
      </c>
      <c r="Q427" s="291">
        <f t="shared" si="614"/>
        <v>0</v>
      </c>
      <c r="R427" s="291">
        <f t="shared" si="614"/>
        <v>0</v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33" ht="12.75">
      <c r="A428" s="110">
        <v>3</v>
      </c>
      <c r="B428" s="24" t="s">
        <v>303</v>
      </c>
      <c r="C428" s="87" t="s">
        <v>1</v>
      </c>
      <c r="D428" s="291">
        <f aca="true" t="shared" si="615" ref="D428:AG428">IF(G$79="","",IF(D$424="Faza oper.",SUM(D$240),0))</f>
        <v>0</v>
      </c>
      <c r="E428" s="291">
        <f t="shared" si="615"/>
        <v>0</v>
      </c>
      <c r="F428" s="291">
        <f t="shared" si="615"/>
        <v>0</v>
      </c>
      <c r="G428" s="291">
        <f t="shared" si="615"/>
        <v>0</v>
      </c>
      <c r="H428" s="291">
        <f t="shared" si="615"/>
        <v>0</v>
      </c>
      <c r="I428" s="291">
        <f t="shared" si="615"/>
        <v>0</v>
      </c>
      <c r="J428" s="291">
        <f t="shared" si="615"/>
        <v>0</v>
      </c>
      <c r="K428" s="291">
        <f t="shared" si="615"/>
        <v>0</v>
      </c>
      <c r="L428" s="291">
        <f t="shared" si="615"/>
        <v>0</v>
      </c>
      <c r="M428" s="291">
        <f t="shared" si="615"/>
        <v>0</v>
      </c>
      <c r="N428" s="291">
        <f t="shared" si="615"/>
        <v>0</v>
      </c>
      <c r="O428" s="291">
        <f t="shared" si="615"/>
        <v>0</v>
      </c>
      <c r="P428" s="291">
        <f t="shared" si="615"/>
        <v>0</v>
      </c>
      <c r="Q428" s="291">
        <f t="shared" si="615"/>
        <v>0</v>
      </c>
      <c r="R428" s="291">
        <f t="shared" si="615"/>
        <v>0</v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33" ht="12.75">
      <c r="A429" s="110">
        <v>4</v>
      </c>
      <c r="B429" s="24" t="s">
        <v>300</v>
      </c>
      <c r="C429" s="87" t="s">
        <v>1</v>
      </c>
      <c r="D429" s="291">
        <f>IF(G$79="","",IF(D$424="Faza inwest.",D$390,0))</f>
        <v>0</v>
      </c>
      <c r="E429" s="291">
        <f aca="true" t="shared" si="616" ref="E429:AG429">IF(H$79="","",IF(E$424="Faza inwest.",E$390-D$390,0))</f>
        <v>0</v>
      </c>
      <c r="F429" s="291">
        <f t="shared" si="616"/>
        <v>0</v>
      </c>
      <c r="G429" s="291">
        <f t="shared" si="616"/>
        <v>0</v>
      </c>
      <c r="H429" s="291">
        <f t="shared" si="616"/>
        <v>0</v>
      </c>
      <c r="I429" s="291">
        <f t="shared" si="616"/>
        <v>0</v>
      </c>
      <c r="J429" s="291">
        <f t="shared" si="616"/>
        <v>0</v>
      </c>
      <c r="K429" s="291">
        <f t="shared" si="616"/>
        <v>0</v>
      </c>
      <c r="L429" s="291">
        <f t="shared" si="616"/>
        <v>0</v>
      </c>
      <c r="M429" s="291">
        <f t="shared" si="616"/>
        <v>0</v>
      </c>
      <c r="N429" s="291">
        <f t="shared" si="616"/>
        <v>0</v>
      </c>
      <c r="O429" s="291">
        <f t="shared" si="616"/>
        <v>0</v>
      </c>
      <c r="P429" s="291">
        <f t="shared" si="616"/>
        <v>0</v>
      </c>
      <c r="Q429" s="291">
        <f t="shared" si="616"/>
        <v>0</v>
      </c>
      <c r="R429" s="291">
        <f t="shared" si="616"/>
        <v>0</v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33" ht="12.75">
      <c r="A430" s="110">
        <v>5</v>
      </c>
      <c r="B430" s="24" t="s">
        <v>305</v>
      </c>
      <c r="C430" s="87" t="s">
        <v>1</v>
      </c>
      <c r="D430" s="291">
        <f aca="true" t="shared" si="617" ref="D430:AG430">IF(G$79="","",IF(D$424="Faza oper.",D$185,0))</f>
        <v>0</v>
      </c>
      <c r="E430" s="291">
        <f t="shared" si="617"/>
        <v>0</v>
      </c>
      <c r="F430" s="291">
        <f t="shared" si="617"/>
        <v>0</v>
      </c>
      <c r="G430" s="291">
        <f t="shared" si="617"/>
        <v>0</v>
      </c>
      <c r="H430" s="291">
        <f t="shared" si="617"/>
        <v>0</v>
      </c>
      <c r="I430" s="291">
        <f t="shared" si="617"/>
        <v>0</v>
      </c>
      <c r="J430" s="291">
        <f t="shared" si="617"/>
        <v>0</v>
      </c>
      <c r="K430" s="291">
        <f t="shared" si="617"/>
        <v>0</v>
      </c>
      <c r="L430" s="291">
        <f t="shared" si="617"/>
        <v>0</v>
      </c>
      <c r="M430" s="291">
        <f t="shared" si="617"/>
        <v>0</v>
      </c>
      <c r="N430" s="291">
        <f t="shared" si="617"/>
        <v>0</v>
      </c>
      <c r="O430" s="291">
        <f t="shared" si="617"/>
        <v>0</v>
      </c>
      <c r="P430" s="291">
        <f t="shared" si="617"/>
        <v>0</v>
      </c>
      <c r="Q430" s="291">
        <f t="shared" si="617"/>
        <v>0</v>
      </c>
      <c r="R430" s="291">
        <f t="shared" si="617"/>
        <v>0</v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33" ht="12.75">
      <c r="A431" s="110">
        <v>6</v>
      </c>
      <c r="B431" s="24" t="s">
        <v>301</v>
      </c>
      <c r="C431" s="87" t="s">
        <v>1</v>
      </c>
      <c r="D431" s="291">
        <f>IF(G$79="","",IF(D$181="",0,D$181))</f>
        <v>0</v>
      </c>
      <c r="E431" s="291">
        <f aca="true" t="shared" si="618" ref="E431:AG431">IF(H$79="","",IF(E$181="",0,E$181))</f>
        <v>0</v>
      </c>
      <c r="F431" s="291">
        <f t="shared" si="618"/>
        <v>0</v>
      </c>
      <c r="G431" s="291">
        <f t="shared" si="618"/>
        <v>0</v>
      </c>
      <c r="H431" s="291">
        <f t="shared" si="618"/>
        <v>0</v>
      </c>
      <c r="I431" s="291">
        <f t="shared" si="618"/>
        <v>0</v>
      </c>
      <c r="J431" s="291">
        <f t="shared" si="618"/>
        <v>0</v>
      </c>
      <c r="K431" s="291">
        <f t="shared" si="618"/>
        <v>0</v>
      </c>
      <c r="L431" s="291">
        <f t="shared" si="618"/>
        <v>0</v>
      </c>
      <c r="M431" s="291">
        <f t="shared" si="618"/>
        <v>0</v>
      </c>
      <c r="N431" s="291">
        <f t="shared" si="618"/>
        <v>0</v>
      </c>
      <c r="O431" s="291">
        <f t="shared" si="618"/>
        <v>0</v>
      </c>
      <c r="P431" s="291">
        <f t="shared" si="618"/>
        <v>0</v>
      </c>
      <c r="Q431" s="291">
        <f t="shared" si="618"/>
        <v>0</v>
      </c>
      <c r="R431" s="291">
        <f t="shared" si="618"/>
        <v>0</v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33" ht="12.75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aca="true" t="shared" si="619" ref="E432:AG432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33" ht="12.75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aca="true" t="shared" si="620" ref="E433:AG433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33" ht="12.75">
      <c r="A434" s="123">
        <v>9</v>
      </c>
      <c r="B434" s="27" t="s">
        <v>307</v>
      </c>
      <c r="C434" s="124" t="s">
        <v>1</v>
      </c>
      <c r="D434" s="288">
        <f aca="true" t="shared" si="621" ref="D434:AG434">IF(G$79="","",IF(D$181="",0,(1-$D$421)*D$181))</f>
        <v>0</v>
      </c>
      <c r="E434" s="288">
        <f t="shared" si="621"/>
        <v>0</v>
      </c>
      <c r="F434" s="288">
        <f t="shared" si="621"/>
        <v>0</v>
      </c>
      <c r="G434" s="288">
        <f t="shared" si="621"/>
        <v>0</v>
      </c>
      <c r="H434" s="288">
        <f t="shared" si="621"/>
        <v>0</v>
      </c>
      <c r="I434" s="288">
        <f t="shared" si="621"/>
        <v>0</v>
      </c>
      <c r="J434" s="288">
        <f t="shared" si="621"/>
        <v>0</v>
      </c>
      <c r="K434" s="288">
        <f t="shared" si="621"/>
        <v>0</v>
      </c>
      <c r="L434" s="288">
        <f t="shared" si="621"/>
        <v>0</v>
      </c>
      <c r="M434" s="288">
        <f t="shared" si="621"/>
        <v>0</v>
      </c>
      <c r="N434" s="288">
        <f t="shared" si="621"/>
        <v>0</v>
      </c>
      <c r="O434" s="288">
        <f t="shared" si="621"/>
        <v>0</v>
      </c>
      <c r="P434" s="288">
        <f t="shared" si="621"/>
        <v>0</v>
      </c>
      <c r="Q434" s="288">
        <f t="shared" si="621"/>
        <v>0</v>
      </c>
      <c r="R434" s="288">
        <f t="shared" si="621"/>
        <v>0</v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>
        <f>IF(G$79="","",SUM(D$426:D$427)-SUM(D$428:D$431))</f>
        <v>0</v>
      </c>
      <c r="E435" s="305">
        <f aca="true" t="shared" si="622" ref="E435:AG435">IF(H$79="","",SUM(E426:E427)-SUM(E428:E431))</f>
        <v>0</v>
      </c>
      <c r="F435" s="305">
        <f t="shared" si="622"/>
        <v>0</v>
      </c>
      <c r="G435" s="305">
        <f t="shared" si="622"/>
        <v>0</v>
      </c>
      <c r="H435" s="305">
        <f t="shared" si="622"/>
        <v>0</v>
      </c>
      <c r="I435" s="305">
        <f t="shared" si="622"/>
        <v>0</v>
      </c>
      <c r="J435" s="305">
        <f t="shared" si="622"/>
        <v>0</v>
      </c>
      <c r="K435" s="305">
        <f t="shared" si="622"/>
        <v>0</v>
      </c>
      <c r="L435" s="305">
        <f t="shared" si="622"/>
        <v>0</v>
      </c>
      <c r="M435" s="305">
        <f t="shared" si="622"/>
        <v>0</v>
      </c>
      <c r="N435" s="305">
        <f t="shared" si="622"/>
        <v>0</v>
      </c>
      <c r="O435" s="305">
        <f t="shared" si="622"/>
        <v>0</v>
      </c>
      <c r="P435" s="305">
        <f t="shared" si="622"/>
        <v>0</v>
      </c>
      <c r="Q435" s="305">
        <f t="shared" si="622"/>
        <v>0</v>
      </c>
      <c r="R435" s="305">
        <f t="shared" si="622"/>
        <v>0</v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>
        <f aca="true" t="shared" si="623" ref="D436:AG436">IF(G$79="","",SUM(D$426:D$427)-SUM(D$428:D$430)-SUM(D$432:D$434))</f>
        <v>0</v>
      </c>
      <c r="E436" s="312">
        <f t="shared" si="623"/>
        <v>0</v>
      </c>
      <c r="F436" s="312">
        <f t="shared" si="623"/>
        <v>0</v>
      </c>
      <c r="G436" s="312">
        <f t="shared" si="623"/>
        <v>0</v>
      </c>
      <c r="H436" s="312">
        <f t="shared" si="623"/>
        <v>0</v>
      </c>
      <c r="I436" s="312">
        <f t="shared" si="623"/>
        <v>0</v>
      </c>
      <c r="J436" s="312">
        <f t="shared" si="623"/>
        <v>0</v>
      </c>
      <c r="K436" s="312">
        <f t="shared" si="623"/>
        <v>0</v>
      </c>
      <c r="L436" s="312">
        <f t="shared" si="623"/>
        <v>0</v>
      </c>
      <c r="M436" s="312">
        <f t="shared" si="623"/>
        <v>0</v>
      </c>
      <c r="N436" s="312">
        <f t="shared" si="623"/>
        <v>0</v>
      </c>
      <c r="O436" s="312">
        <f t="shared" si="623"/>
        <v>0</v>
      </c>
      <c r="P436" s="312">
        <f t="shared" si="623"/>
        <v>0</v>
      </c>
      <c r="Q436" s="312">
        <f t="shared" si="623"/>
        <v>0</v>
      </c>
      <c r="R436" s="312">
        <f t="shared" si="623"/>
        <v>0</v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 ht="12.75">
      <c r="A437" s="159">
        <v>10</v>
      </c>
      <c r="B437" s="299" t="s">
        <v>309</v>
      </c>
      <c r="C437" s="300" t="s">
        <v>1</v>
      </c>
      <c r="D437" s="301">
        <f aca="true" t="shared" si="624" ref="D437:M438">IF(G$79="","",D435*D$72)</f>
        <v>0</v>
      </c>
      <c r="E437" s="301">
        <f t="shared" si="624"/>
        <v>0</v>
      </c>
      <c r="F437" s="301">
        <f t="shared" si="624"/>
        <v>0</v>
      </c>
      <c r="G437" s="301">
        <f t="shared" si="624"/>
        <v>0</v>
      </c>
      <c r="H437" s="301">
        <f t="shared" si="624"/>
        <v>0</v>
      </c>
      <c r="I437" s="301">
        <f t="shared" si="624"/>
        <v>0</v>
      </c>
      <c r="J437" s="301">
        <f t="shared" si="624"/>
        <v>0</v>
      </c>
      <c r="K437" s="301">
        <f t="shared" si="624"/>
        <v>0</v>
      </c>
      <c r="L437" s="301">
        <f t="shared" si="624"/>
        <v>0</v>
      </c>
      <c r="M437" s="301">
        <f t="shared" si="624"/>
        <v>0</v>
      </c>
      <c r="N437" s="301">
        <f aca="true" t="shared" si="625" ref="N437:W438">IF(Q$79="","",N435*N$72)</f>
        <v>0</v>
      </c>
      <c r="O437" s="301">
        <f t="shared" si="625"/>
        <v>0</v>
      </c>
      <c r="P437" s="301">
        <f t="shared" si="625"/>
        <v>0</v>
      </c>
      <c r="Q437" s="301">
        <f t="shared" si="625"/>
        <v>0</v>
      </c>
      <c r="R437" s="301">
        <f t="shared" si="625"/>
        <v>0</v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aca="true" t="shared" si="626" ref="X437:AG438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 ht="12.75">
      <c r="A438" s="372">
        <v>11</v>
      </c>
      <c r="B438" s="422" t="s">
        <v>310</v>
      </c>
      <c r="C438" s="423" t="s">
        <v>1</v>
      </c>
      <c r="D438" s="424">
        <f t="shared" si="624"/>
        <v>0</v>
      </c>
      <c r="E438" s="424">
        <f t="shared" si="624"/>
        <v>0</v>
      </c>
      <c r="F438" s="424">
        <f t="shared" si="624"/>
        <v>0</v>
      </c>
      <c r="G438" s="424">
        <f t="shared" si="624"/>
        <v>0</v>
      </c>
      <c r="H438" s="424">
        <f t="shared" si="624"/>
        <v>0</v>
      </c>
      <c r="I438" s="424">
        <f t="shared" si="624"/>
        <v>0</v>
      </c>
      <c r="J438" s="424">
        <f t="shared" si="624"/>
        <v>0</v>
      </c>
      <c r="K438" s="424">
        <f t="shared" si="624"/>
        <v>0</v>
      </c>
      <c r="L438" s="424">
        <f t="shared" si="624"/>
        <v>0</v>
      </c>
      <c r="M438" s="424">
        <f t="shared" si="624"/>
        <v>0</v>
      </c>
      <c r="N438" s="424">
        <f t="shared" si="625"/>
        <v>0</v>
      </c>
      <c r="O438" s="424">
        <f t="shared" si="625"/>
        <v>0</v>
      </c>
      <c r="P438" s="424">
        <f t="shared" si="625"/>
        <v>0</v>
      </c>
      <c r="Q438" s="424">
        <f t="shared" si="625"/>
        <v>0</v>
      </c>
      <c r="R438" s="424">
        <f t="shared" si="625"/>
        <v>0</v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2" s="396" customFormat="1" ht="19.5" customHeight="1">
      <c r="A439" s="395"/>
      <c r="B439" s="396" t="s">
        <v>297</v>
      </c>
    </row>
    <row r="440" spans="1:4" ht="12.75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" ht="12.75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6" ht="12.75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" ht="12.75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" ht="12.75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IF($D$441&lt;0,"Tak",IF($D$13="Tak","Projekt objęty pomocą publiczną","Nie"))</f>
        <v>Nie</v>
      </c>
    </row>
    <row r="446" spans="1:8" s="374" customFormat="1" ht="24" customHeight="1">
      <c r="A446" s="373" t="s">
        <v>313</v>
      </c>
      <c r="B446" s="374" t="s">
        <v>314</v>
      </c>
      <c r="H446" s="400"/>
    </row>
    <row r="447" spans="1:2" s="396" customFormat="1" ht="19.5" customHeight="1">
      <c r="A447" s="395"/>
      <c r="B447" s="396" t="s">
        <v>315</v>
      </c>
    </row>
    <row r="448" spans="1:33" s="8" customFormat="1" ht="12.75">
      <c r="A448" s="670" t="s">
        <v>10</v>
      </c>
      <c r="B448" s="672" t="s">
        <v>2</v>
      </c>
      <c r="C448" s="674" t="s">
        <v>0</v>
      </c>
      <c r="D448" s="385" t="str">
        <f aca="true" t="shared" si="627" ref="D448">IF(G$79="","",G$79)</f>
        <v>Faza oper.</v>
      </c>
      <c r="E448" s="385" t="str">
        <f aca="true" t="shared" si="628" ref="E448">IF(H$79="","",H$79)</f>
        <v>Faza oper.</v>
      </c>
      <c r="F448" s="385" t="str">
        <f aca="true" t="shared" si="629" ref="F448">IF(I$79="","",I$79)</f>
        <v>Faza oper.</v>
      </c>
      <c r="G448" s="385" t="str">
        <f aca="true" t="shared" si="630" ref="G448">IF(J$79="","",J$79)</f>
        <v>Faza oper.</v>
      </c>
      <c r="H448" s="385" t="str">
        <f aca="true" t="shared" si="631" ref="H448">IF(K$79="","",K$79)</f>
        <v>Faza oper.</v>
      </c>
      <c r="I448" s="385" t="str">
        <f aca="true" t="shared" si="632" ref="I448">IF(L$79="","",L$79)</f>
        <v>Faza oper.</v>
      </c>
      <c r="J448" s="385" t="str">
        <f aca="true" t="shared" si="633" ref="J448">IF(M$79="","",M$79)</f>
        <v>Faza oper.</v>
      </c>
      <c r="K448" s="385" t="str">
        <f aca="true" t="shared" si="634" ref="K448">IF(N$79="","",N$79)</f>
        <v>Faza oper.</v>
      </c>
      <c r="L448" s="385" t="str">
        <f aca="true" t="shared" si="635" ref="L448">IF(O$79="","",O$79)</f>
        <v>Faza oper.</v>
      </c>
      <c r="M448" s="385" t="str">
        <f aca="true" t="shared" si="636" ref="M448">IF(P$79="","",P$79)</f>
        <v>Faza oper.</v>
      </c>
      <c r="N448" s="385" t="str">
        <f aca="true" t="shared" si="637" ref="N448">IF(Q$79="","",Q$79)</f>
        <v>Faza oper.</v>
      </c>
      <c r="O448" s="385" t="str">
        <f aca="true" t="shared" si="638" ref="O448">IF(R$79="","",R$79)</f>
        <v>Faza oper.</v>
      </c>
      <c r="P448" s="385" t="str">
        <f aca="true" t="shared" si="639" ref="P448">IF(S$79="","",S$79)</f>
        <v>Faza oper.</v>
      </c>
      <c r="Q448" s="385" t="str">
        <f aca="true" t="shared" si="640" ref="Q448">IF(T$79="","",T$79)</f>
        <v>Faza oper.</v>
      </c>
      <c r="R448" s="385" t="str">
        <f aca="true" t="shared" si="641" ref="R448">IF(U$79="","",U$79)</f>
        <v>Faza oper.</v>
      </c>
      <c r="S448" s="385" t="str">
        <f aca="true" t="shared" si="642" ref="S448">IF(V$79="","",V$79)</f>
        <v/>
      </c>
      <c r="T448" s="385" t="str">
        <f aca="true" t="shared" si="643" ref="T448">IF(W$79="","",W$79)</f>
        <v/>
      </c>
      <c r="U448" s="385" t="str">
        <f aca="true" t="shared" si="644" ref="U448">IF(X$79="","",X$79)</f>
        <v/>
      </c>
      <c r="V448" s="385" t="str">
        <f aca="true" t="shared" si="645" ref="V448">IF(Y$79="","",Y$79)</f>
        <v/>
      </c>
      <c r="W448" s="385" t="str">
        <f aca="true" t="shared" si="646" ref="W448">IF(Z$79="","",Z$79)</f>
        <v/>
      </c>
      <c r="X448" s="385" t="str">
        <f aca="true" t="shared" si="647" ref="X448">IF(AA$79="","",AA$79)</f>
        <v/>
      </c>
      <c r="Y448" s="385" t="str">
        <f aca="true" t="shared" si="648" ref="Y448">IF(AB$79="","",AB$79)</f>
        <v/>
      </c>
      <c r="Z448" s="385" t="str">
        <f aca="true" t="shared" si="649" ref="Z448">IF(AC$79="","",AC$79)</f>
        <v/>
      </c>
      <c r="AA448" s="385" t="str">
        <f aca="true" t="shared" si="650" ref="AA448">IF(AD$79="","",AD$79)</f>
        <v/>
      </c>
      <c r="AB448" s="385" t="str">
        <f aca="true" t="shared" si="651" ref="AB448">IF(AE$79="","",AE$79)</f>
        <v/>
      </c>
      <c r="AC448" s="385" t="str">
        <f aca="true" t="shared" si="652" ref="AC448">IF(AF$79="","",AF$79)</f>
        <v/>
      </c>
      <c r="AD448" s="385" t="str">
        <f aca="true" t="shared" si="653" ref="AD448">IF(AG$79="","",AG$79)</f>
        <v/>
      </c>
      <c r="AE448" s="385" t="str">
        <f aca="true" t="shared" si="654" ref="AE448">IF(AH$79="","",AH$79)</f>
        <v/>
      </c>
      <c r="AF448" s="385" t="str">
        <f aca="true" t="shared" si="655" ref="AF448">IF(AI$79="","",AI$79)</f>
        <v/>
      </c>
      <c r="AG448" s="385" t="str">
        <f aca="true" t="shared" si="656" ref="AG448">IF(AJ$79="","",AJ$79)</f>
        <v/>
      </c>
    </row>
    <row r="449" spans="1:33" s="8" customFormat="1" ht="12.75">
      <c r="A449" s="671"/>
      <c r="B449" s="673"/>
      <c r="C449" s="675"/>
      <c r="D449" s="33">
        <f aca="true" t="shared" si="657" ref="D449">IF(G$80="","",G$80)</f>
        <v>2016</v>
      </c>
      <c r="E449" s="33">
        <f aca="true" t="shared" si="658" ref="E449">IF(H$80="","",H$80)</f>
        <v>2017</v>
      </c>
      <c r="F449" s="33">
        <f aca="true" t="shared" si="659" ref="F449">IF(I$80="","",I$80)</f>
        <v>2018</v>
      </c>
      <c r="G449" s="33">
        <f aca="true" t="shared" si="660" ref="G449">IF(J$80="","",J$80)</f>
        <v>2019</v>
      </c>
      <c r="H449" s="33">
        <f aca="true" t="shared" si="661" ref="H449">IF(K$80="","",K$80)</f>
        <v>2020</v>
      </c>
      <c r="I449" s="33">
        <f aca="true" t="shared" si="662" ref="I449">IF(L$80="","",L$80)</f>
        <v>2021</v>
      </c>
      <c r="J449" s="33">
        <f aca="true" t="shared" si="663" ref="J449">IF(M$80="","",M$80)</f>
        <v>2022</v>
      </c>
      <c r="K449" s="33">
        <f aca="true" t="shared" si="664" ref="K449">IF(N$80="","",N$80)</f>
        <v>2023</v>
      </c>
      <c r="L449" s="33">
        <f aca="true" t="shared" si="665" ref="L449">IF(O$80="","",O$80)</f>
        <v>2024</v>
      </c>
      <c r="M449" s="33">
        <f aca="true" t="shared" si="666" ref="M449">IF(P$80="","",P$80)</f>
        <v>2025</v>
      </c>
      <c r="N449" s="33">
        <f aca="true" t="shared" si="667" ref="N449">IF(Q$80="","",Q$80)</f>
        <v>2026</v>
      </c>
      <c r="O449" s="33">
        <f aca="true" t="shared" si="668" ref="O449">IF(R$80="","",R$80)</f>
        <v>2027</v>
      </c>
      <c r="P449" s="33">
        <f aca="true" t="shared" si="669" ref="P449">IF(S$80="","",S$80)</f>
        <v>2028</v>
      </c>
      <c r="Q449" s="33">
        <f aca="true" t="shared" si="670" ref="Q449">IF(T$80="","",T$80)</f>
        <v>2029</v>
      </c>
      <c r="R449" s="33">
        <f aca="true" t="shared" si="671" ref="R449">IF(U$80="","",U$80)</f>
        <v>2030</v>
      </c>
      <c r="S449" s="33" t="str">
        <f aca="true" t="shared" si="672" ref="S449">IF(V$80="","",V$80)</f>
        <v/>
      </c>
      <c r="T449" s="33" t="str">
        <f aca="true" t="shared" si="673" ref="T449">IF(W$80="","",W$80)</f>
        <v/>
      </c>
      <c r="U449" s="33" t="str">
        <f aca="true" t="shared" si="674" ref="U449">IF(X$80="","",X$80)</f>
        <v/>
      </c>
      <c r="V449" s="33" t="str">
        <f aca="true" t="shared" si="675" ref="V449">IF(Y$80="","",Y$80)</f>
        <v/>
      </c>
      <c r="W449" s="33" t="str">
        <f aca="true" t="shared" si="676" ref="W449">IF(Z$80="","",Z$80)</f>
        <v/>
      </c>
      <c r="X449" s="33" t="str">
        <f aca="true" t="shared" si="677" ref="X449">IF(AA$80="","",AA$80)</f>
        <v/>
      </c>
      <c r="Y449" s="33" t="str">
        <f aca="true" t="shared" si="678" ref="Y449">IF(AB$80="","",AB$80)</f>
        <v/>
      </c>
      <c r="Z449" s="33" t="str">
        <f aca="true" t="shared" si="679" ref="Z449">IF(AC$80="","",AC$80)</f>
        <v/>
      </c>
      <c r="AA449" s="33" t="str">
        <f aca="true" t="shared" si="680" ref="AA449">IF(AD$80="","",AD$80)</f>
        <v/>
      </c>
      <c r="AB449" s="33" t="str">
        <f aca="true" t="shared" si="681" ref="AB449">IF(AE$80="","",AE$80)</f>
        <v/>
      </c>
      <c r="AC449" s="33" t="str">
        <f aca="true" t="shared" si="682" ref="AC449">IF(AF$80="","",AF$80)</f>
        <v/>
      </c>
      <c r="AD449" s="33" t="str">
        <f aca="true" t="shared" si="683" ref="AD449">IF(AG$80="","",AG$80)</f>
        <v/>
      </c>
      <c r="AE449" s="33" t="str">
        <f aca="true" t="shared" si="684" ref="AE449">IF(AH$80="","",AH$80)</f>
        <v/>
      </c>
      <c r="AF449" s="33" t="str">
        <f aca="true" t="shared" si="685" ref="AF449">IF(AI$80="","",AI$80)</f>
        <v/>
      </c>
      <c r="AG449" s="33" t="str">
        <f aca="true" t="shared" si="686" ref="AG449">IF(AJ$80="","",AJ$80)</f>
        <v/>
      </c>
    </row>
    <row r="450" spans="1:40" ht="12.75">
      <c r="A450" s="38">
        <v>0</v>
      </c>
      <c r="B450" s="4" t="s">
        <v>23</v>
      </c>
      <c r="C450" s="17" t="s">
        <v>1</v>
      </c>
      <c r="D450" s="137">
        <v>0</v>
      </c>
      <c r="E450" s="137">
        <f>IF(H$79="","",D468)</f>
        <v>0</v>
      </c>
      <c r="F450" s="137">
        <f aca="true" t="shared" si="687" ref="F450:AG450">IF(I$79="","",E468)</f>
        <v>0</v>
      </c>
      <c r="G450" s="137">
        <f t="shared" si="687"/>
        <v>0</v>
      </c>
      <c r="H450" s="137">
        <f t="shared" si="687"/>
        <v>0</v>
      </c>
      <c r="I450" s="137">
        <f t="shared" si="687"/>
        <v>0</v>
      </c>
      <c r="J450" s="137">
        <f t="shared" si="687"/>
        <v>0</v>
      </c>
      <c r="K450" s="137">
        <f t="shared" si="687"/>
        <v>0</v>
      </c>
      <c r="L450" s="137">
        <f t="shared" si="687"/>
        <v>0</v>
      </c>
      <c r="M450" s="137">
        <f t="shared" si="687"/>
        <v>0</v>
      </c>
      <c r="N450" s="137">
        <f t="shared" si="687"/>
        <v>0</v>
      </c>
      <c r="O450" s="137">
        <f t="shared" si="687"/>
        <v>0</v>
      </c>
      <c r="P450" s="137">
        <f t="shared" si="687"/>
        <v>0</v>
      </c>
      <c r="Q450" s="137">
        <f t="shared" si="687"/>
        <v>0</v>
      </c>
      <c r="R450" s="137">
        <f t="shared" si="687"/>
        <v>0</v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 ht="12.75">
      <c r="A451" s="57">
        <v>1</v>
      </c>
      <c r="B451" s="320" t="s">
        <v>24</v>
      </c>
      <c r="C451" s="56" t="s">
        <v>1</v>
      </c>
      <c r="D451" s="321">
        <f>IF(G$79="","",SUM(D452:D458))</f>
        <v>0</v>
      </c>
      <c r="E451" s="321">
        <f aca="true" t="shared" si="688" ref="E451:AG451">IF(H$79="","",SUM(E452:E458))</f>
        <v>0</v>
      </c>
      <c r="F451" s="321">
        <f t="shared" si="688"/>
        <v>0</v>
      </c>
      <c r="G451" s="321">
        <f t="shared" si="688"/>
        <v>0</v>
      </c>
      <c r="H451" s="321">
        <f t="shared" si="688"/>
        <v>0</v>
      </c>
      <c r="I451" s="321">
        <f t="shared" si="688"/>
        <v>0</v>
      </c>
      <c r="J451" s="321">
        <f t="shared" si="688"/>
        <v>0</v>
      </c>
      <c r="K451" s="321">
        <f t="shared" si="688"/>
        <v>0</v>
      </c>
      <c r="L451" s="321">
        <f t="shared" si="688"/>
        <v>0</v>
      </c>
      <c r="M451" s="321">
        <f t="shared" si="688"/>
        <v>0</v>
      </c>
      <c r="N451" s="321">
        <f t="shared" si="688"/>
        <v>0</v>
      </c>
      <c r="O451" s="321">
        <f t="shared" si="688"/>
        <v>0</v>
      </c>
      <c r="P451" s="321">
        <f t="shared" si="688"/>
        <v>0</v>
      </c>
      <c r="Q451" s="321">
        <f t="shared" si="688"/>
        <v>0</v>
      </c>
      <c r="R451" s="321">
        <f t="shared" si="688"/>
        <v>0</v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 ht="12.75">
      <c r="A452" s="40" t="s">
        <v>11</v>
      </c>
      <c r="B452" s="23" t="s">
        <v>324</v>
      </c>
      <c r="C452" s="35" t="s">
        <v>1</v>
      </c>
      <c r="D452" s="139">
        <f aca="true" t="shared" si="689" ref="D452:AG452">IF(G$79="","",IF(D$181="",0,IF((1-$D$421)*D$181-SUM(D$453)&lt;0,0,(1-$D$421)*D$181-SUM(D$453))))</f>
        <v>0</v>
      </c>
      <c r="E452" s="139">
        <f t="shared" si="689"/>
        <v>0</v>
      </c>
      <c r="F452" s="139">
        <f t="shared" si="689"/>
        <v>0</v>
      </c>
      <c r="G452" s="139">
        <f t="shared" si="689"/>
        <v>0</v>
      </c>
      <c r="H452" s="139">
        <f t="shared" si="689"/>
        <v>0</v>
      </c>
      <c r="I452" s="139">
        <f t="shared" si="689"/>
        <v>0</v>
      </c>
      <c r="J452" s="139">
        <f t="shared" si="689"/>
        <v>0</v>
      </c>
      <c r="K452" s="139">
        <f t="shared" si="689"/>
        <v>0</v>
      </c>
      <c r="L452" s="139">
        <f t="shared" si="689"/>
        <v>0</v>
      </c>
      <c r="M452" s="139">
        <f t="shared" si="689"/>
        <v>0</v>
      </c>
      <c r="N452" s="139">
        <f t="shared" si="689"/>
        <v>0</v>
      </c>
      <c r="O452" s="139">
        <f t="shared" si="689"/>
        <v>0</v>
      </c>
      <c r="P452" s="139">
        <f t="shared" si="689"/>
        <v>0</v>
      </c>
      <c r="Q452" s="139">
        <f t="shared" si="689"/>
        <v>0</v>
      </c>
      <c r="R452" s="139">
        <f t="shared" si="689"/>
        <v>0</v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33" s="18" customFormat="1" ht="12.75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aca="true" t="shared" si="690" ref="E453:AG453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33" s="18" customFormat="1" ht="12.75">
      <c r="A454" s="40" t="s">
        <v>13</v>
      </c>
      <c r="B454" s="23" t="s">
        <v>325</v>
      </c>
      <c r="C454" s="35" t="s">
        <v>1</v>
      </c>
      <c r="D454" s="139">
        <f aca="true" t="shared" si="691" ref="D454:AG454">IF(G$79="","",IF(D$181="",0,$D$421*D$181))</f>
        <v>0</v>
      </c>
      <c r="E454" s="139">
        <f t="shared" si="691"/>
        <v>0</v>
      </c>
      <c r="F454" s="139">
        <f t="shared" si="691"/>
        <v>0</v>
      </c>
      <c r="G454" s="139">
        <f t="shared" si="691"/>
        <v>0</v>
      </c>
      <c r="H454" s="139">
        <f t="shared" si="691"/>
        <v>0</v>
      </c>
      <c r="I454" s="139">
        <f t="shared" si="691"/>
        <v>0</v>
      </c>
      <c r="J454" s="139">
        <f t="shared" si="691"/>
        <v>0</v>
      </c>
      <c r="K454" s="139">
        <f t="shared" si="691"/>
        <v>0</v>
      </c>
      <c r="L454" s="139">
        <f t="shared" si="691"/>
        <v>0</v>
      </c>
      <c r="M454" s="139">
        <f t="shared" si="691"/>
        <v>0</v>
      </c>
      <c r="N454" s="139">
        <f t="shared" si="691"/>
        <v>0</v>
      </c>
      <c r="O454" s="139">
        <f t="shared" si="691"/>
        <v>0</v>
      </c>
      <c r="P454" s="139">
        <f t="shared" si="691"/>
        <v>0</v>
      </c>
      <c r="Q454" s="139">
        <f t="shared" si="691"/>
        <v>0</v>
      </c>
      <c r="R454" s="139">
        <f t="shared" si="691"/>
        <v>0</v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33" s="18" customFormat="1" ht="22.5">
      <c r="A455" s="40" t="s">
        <v>14</v>
      </c>
      <c r="B455" s="23" t="s">
        <v>326</v>
      </c>
      <c r="C455" s="35" t="s">
        <v>1</v>
      </c>
      <c r="D455" s="139">
        <f>IF(G$79="","",D$368)</f>
        <v>0</v>
      </c>
      <c r="E455" s="139">
        <f aca="true" t="shared" si="692" ref="E455:AG455">IF(H$79="","",E$368)</f>
        <v>0</v>
      </c>
      <c r="F455" s="139">
        <f t="shared" si="692"/>
        <v>0</v>
      </c>
      <c r="G455" s="139">
        <f t="shared" si="692"/>
        <v>0</v>
      </c>
      <c r="H455" s="139">
        <f t="shared" si="692"/>
        <v>0</v>
      </c>
      <c r="I455" s="139">
        <f t="shared" si="692"/>
        <v>0</v>
      </c>
      <c r="J455" s="139">
        <f t="shared" si="692"/>
        <v>0</v>
      </c>
      <c r="K455" s="139">
        <f t="shared" si="692"/>
        <v>0</v>
      </c>
      <c r="L455" s="139">
        <f t="shared" si="692"/>
        <v>0</v>
      </c>
      <c r="M455" s="139">
        <f t="shared" si="692"/>
        <v>0</v>
      </c>
      <c r="N455" s="139">
        <f t="shared" si="692"/>
        <v>0</v>
      </c>
      <c r="O455" s="139">
        <f t="shared" si="692"/>
        <v>0</v>
      </c>
      <c r="P455" s="139">
        <f t="shared" si="692"/>
        <v>0</v>
      </c>
      <c r="Q455" s="139">
        <f t="shared" si="692"/>
        <v>0</v>
      </c>
      <c r="R455" s="139">
        <f t="shared" si="692"/>
        <v>0</v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33" s="18" customFormat="1" ht="12.75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33" s="18" customFormat="1" ht="12.75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33" s="18" customFormat="1" ht="33.75">
      <c r="A458" s="41" t="s">
        <v>17</v>
      </c>
      <c r="B458" s="25" t="s">
        <v>329</v>
      </c>
      <c r="C458" s="140" t="s">
        <v>1</v>
      </c>
      <c r="D458" s="141">
        <f>IF(G$79="","",SUM(D$309,D$326))</f>
        <v>0</v>
      </c>
      <c r="E458" s="141">
        <f aca="true" t="shared" si="693" ref="E458:AG458">IF(H$79="","",SUM(E$309,E$326))</f>
        <v>0</v>
      </c>
      <c r="F458" s="141">
        <f t="shared" si="693"/>
        <v>0</v>
      </c>
      <c r="G458" s="141">
        <f t="shared" si="693"/>
        <v>0</v>
      </c>
      <c r="H458" s="141">
        <f t="shared" si="693"/>
        <v>0</v>
      </c>
      <c r="I458" s="141">
        <f t="shared" si="693"/>
        <v>0</v>
      </c>
      <c r="J458" s="141">
        <f t="shared" si="693"/>
        <v>0</v>
      </c>
      <c r="K458" s="141">
        <f t="shared" si="693"/>
        <v>0</v>
      </c>
      <c r="L458" s="141">
        <f t="shared" si="693"/>
        <v>0</v>
      </c>
      <c r="M458" s="141">
        <f t="shared" si="693"/>
        <v>0</v>
      </c>
      <c r="N458" s="141">
        <f t="shared" si="693"/>
        <v>0</v>
      </c>
      <c r="O458" s="141">
        <f t="shared" si="693"/>
        <v>0</v>
      </c>
      <c r="P458" s="141">
        <f t="shared" si="693"/>
        <v>0</v>
      </c>
      <c r="Q458" s="141">
        <f t="shared" si="693"/>
        <v>0</v>
      </c>
      <c r="R458" s="141">
        <f t="shared" si="693"/>
        <v>0</v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33" s="18" customFormat="1" ht="12.75">
      <c r="A459" s="57">
        <v>2</v>
      </c>
      <c r="B459" s="320" t="s">
        <v>28</v>
      </c>
      <c r="C459" s="56" t="s">
        <v>1</v>
      </c>
      <c r="D459" s="321">
        <f>IF(G$79="","",SUM(D460:D466))</f>
        <v>0</v>
      </c>
      <c r="E459" s="321">
        <f aca="true" t="shared" si="694" ref="E459:AG459">IF(H$79="","",SUM(E460:E466))</f>
        <v>0</v>
      </c>
      <c r="F459" s="321">
        <f t="shared" si="694"/>
        <v>0</v>
      </c>
      <c r="G459" s="321">
        <f t="shared" si="694"/>
        <v>0</v>
      </c>
      <c r="H459" s="321">
        <f t="shared" si="694"/>
        <v>0</v>
      </c>
      <c r="I459" s="321">
        <f t="shared" si="694"/>
        <v>0</v>
      </c>
      <c r="J459" s="321">
        <f t="shared" si="694"/>
        <v>0</v>
      </c>
      <c r="K459" s="321">
        <f t="shared" si="694"/>
        <v>0</v>
      </c>
      <c r="L459" s="321">
        <f t="shared" si="694"/>
        <v>0</v>
      </c>
      <c r="M459" s="321">
        <f t="shared" si="694"/>
        <v>0</v>
      </c>
      <c r="N459" s="321">
        <f t="shared" si="694"/>
        <v>0</v>
      </c>
      <c r="O459" s="321">
        <f t="shared" si="694"/>
        <v>0</v>
      </c>
      <c r="P459" s="321">
        <f t="shared" si="694"/>
        <v>0</v>
      </c>
      <c r="Q459" s="321">
        <f t="shared" si="694"/>
        <v>0</v>
      </c>
      <c r="R459" s="321">
        <f t="shared" si="694"/>
        <v>0</v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33" s="18" customFormat="1" ht="12.75">
      <c r="A460" s="40" t="s">
        <v>35</v>
      </c>
      <c r="B460" s="23" t="s">
        <v>301</v>
      </c>
      <c r="C460" s="35" t="s">
        <v>1</v>
      </c>
      <c r="D460" s="139">
        <f>IF(G$79="","",IF(D$181="",0,D$181))</f>
        <v>0</v>
      </c>
      <c r="E460" s="139">
        <f aca="true" t="shared" si="695" ref="E460:AG460">IF(H$79="","",IF(E$181="",0,E$181))</f>
        <v>0</v>
      </c>
      <c r="F460" s="139">
        <f t="shared" si="695"/>
        <v>0</v>
      </c>
      <c r="G460" s="139">
        <f t="shared" si="695"/>
        <v>0</v>
      </c>
      <c r="H460" s="139">
        <f t="shared" si="695"/>
        <v>0</v>
      </c>
      <c r="I460" s="139">
        <f t="shared" si="695"/>
        <v>0</v>
      </c>
      <c r="J460" s="139">
        <f t="shared" si="695"/>
        <v>0</v>
      </c>
      <c r="K460" s="139">
        <f t="shared" si="695"/>
        <v>0</v>
      </c>
      <c r="L460" s="139">
        <f t="shared" si="695"/>
        <v>0</v>
      </c>
      <c r="M460" s="139">
        <f t="shared" si="695"/>
        <v>0</v>
      </c>
      <c r="N460" s="139">
        <f t="shared" si="695"/>
        <v>0</v>
      </c>
      <c r="O460" s="139">
        <f t="shared" si="695"/>
        <v>0</v>
      </c>
      <c r="P460" s="139">
        <f t="shared" si="695"/>
        <v>0</v>
      </c>
      <c r="Q460" s="139">
        <f t="shared" si="695"/>
        <v>0</v>
      </c>
      <c r="R460" s="139">
        <f t="shared" si="695"/>
        <v>0</v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33" s="18" customFormat="1" ht="22.5">
      <c r="A461" s="40" t="s">
        <v>36</v>
      </c>
      <c r="B461" s="23" t="s">
        <v>330</v>
      </c>
      <c r="C461" s="35" t="s">
        <v>1</v>
      </c>
      <c r="D461" s="139">
        <f>IF(G$79="","",SUM(D$240,D$185))</f>
        <v>0</v>
      </c>
      <c r="E461" s="139">
        <f aca="true" t="shared" si="696" ref="E461:AG461">IF(H$79="","",SUM(E$240,E$185))</f>
        <v>0</v>
      </c>
      <c r="F461" s="139">
        <f t="shared" si="696"/>
        <v>0</v>
      </c>
      <c r="G461" s="139">
        <f t="shared" si="696"/>
        <v>0</v>
      </c>
      <c r="H461" s="139">
        <f t="shared" si="696"/>
        <v>0</v>
      </c>
      <c r="I461" s="139">
        <f t="shared" si="696"/>
        <v>0</v>
      </c>
      <c r="J461" s="139">
        <f t="shared" si="696"/>
        <v>0</v>
      </c>
      <c r="K461" s="139">
        <f t="shared" si="696"/>
        <v>0</v>
      </c>
      <c r="L461" s="139">
        <f t="shared" si="696"/>
        <v>0</v>
      </c>
      <c r="M461" s="139">
        <f t="shared" si="696"/>
        <v>0</v>
      </c>
      <c r="N461" s="139">
        <f t="shared" si="696"/>
        <v>0</v>
      </c>
      <c r="O461" s="139">
        <f t="shared" si="696"/>
        <v>0</v>
      </c>
      <c r="P461" s="139">
        <f t="shared" si="696"/>
        <v>0</v>
      </c>
      <c r="Q461" s="139">
        <f t="shared" si="696"/>
        <v>0</v>
      </c>
      <c r="R461" s="139">
        <f t="shared" si="696"/>
        <v>0</v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33" s="18" customFormat="1" ht="12.75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aca="true" t="shared" si="697" ref="E462:AG462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33" s="18" customFormat="1" ht="12.75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aca="true" t="shared" si="698" ref="E463:AG463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33" s="18" customFormat="1" ht="12.75">
      <c r="A464" s="40" t="s">
        <v>39</v>
      </c>
      <c r="B464" s="23" t="s">
        <v>332</v>
      </c>
      <c r="C464" s="35" t="s">
        <v>1</v>
      </c>
      <c r="D464" s="139">
        <f aca="true" t="shared" si="699" ref="D464:AG464">IF(G$79="","",IF(SUM(D455)-SUM(D461,D463,D237)&gt;0,(SUM(D455)-SUM(D461,D463,D237))*$D$39,0))</f>
        <v>0</v>
      </c>
      <c r="E464" s="139">
        <f t="shared" si="699"/>
        <v>0</v>
      </c>
      <c r="F464" s="139">
        <f t="shared" si="699"/>
        <v>0</v>
      </c>
      <c r="G464" s="139">
        <f t="shared" si="699"/>
        <v>0</v>
      </c>
      <c r="H464" s="139">
        <f t="shared" si="699"/>
        <v>0</v>
      </c>
      <c r="I464" s="139">
        <f t="shared" si="699"/>
        <v>0</v>
      </c>
      <c r="J464" s="139">
        <f t="shared" si="699"/>
        <v>0</v>
      </c>
      <c r="K464" s="139">
        <f t="shared" si="699"/>
        <v>0</v>
      </c>
      <c r="L464" s="139">
        <f t="shared" si="699"/>
        <v>0</v>
      </c>
      <c r="M464" s="139">
        <f t="shared" si="699"/>
        <v>0</v>
      </c>
      <c r="N464" s="139">
        <f t="shared" si="699"/>
        <v>0</v>
      </c>
      <c r="O464" s="139">
        <f t="shared" si="699"/>
        <v>0</v>
      </c>
      <c r="P464" s="139">
        <f t="shared" si="699"/>
        <v>0</v>
      </c>
      <c r="Q464" s="139">
        <f t="shared" si="699"/>
        <v>0</v>
      </c>
      <c r="R464" s="139">
        <f t="shared" si="699"/>
        <v>0</v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 ht="12.75">
      <c r="A465" s="40" t="s">
        <v>40</v>
      </c>
      <c r="B465" s="23" t="s">
        <v>331</v>
      </c>
      <c r="C465" s="35" t="s">
        <v>1</v>
      </c>
      <c r="D465" s="139">
        <f>IF(G$79="","",D$390)</f>
        <v>0</v>
      </c>
      <c r="E465" s="139">
        <f aca="true" t="shared" si="700" ref="E465:AG465">IF(E$449="","",E$390-D$390)</f>
        <v>0</v>
      </c>
      <c r="F465" s="139">
        <f t="shared" si="700"/>
        <v>0</v>
      </c>
      <c r="G465" s="139">
        <f t="shared" si="700"/>
        <v>0</v>
      </c>
      <c r="H465" s="139">
        <f t="shared" si="700"/>
        <v>0</v>
      </c>
      <c r="I465" s="139">
        <f t="shared" si="700"/>
        <v>0</v>
      </c>
      <c r="J465" s="139">
        <f t="shared" si="700"/>
        <v>0</v>
      </c>
      <c r="K465" s="139">
        <f t="shared" si="700"/>
        <v>0</v>
      </c>
      <c r="L465" s="139">
        <f t="shared" si="700"/>
        <v>0</v>
      </c>
      <c r="M465" s="139">
        <f t="shared" si="700"/>
        <v>0</v>
      </c>
      <c r="N465" s="139">
        <f t="shared" si="700"/>
        <v>0</v>
      </c>
      <c r="O465" s="139">
        <f t="shared" si="700"/>
        <v>0</v>
      </c>
      <c r="P465" s="139">
        <f t="shared" si="700"/>
        <v>0</v>
      </c>
      <c r="Q465" s="139">
        <f t="shared" si="700"/>
        <v>0</v>
      </c>
      <c r="R465" s="139">
        <f t="shared" si="700"/>
        <v>0</v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 ht="12.75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 ht="12.75">
      <c r="A467" s="55">
        <v>3</v>
      </c>
      <c r="B467" s="136" t="s">
        <v>30</v>
      </c>
      <c r="C467" s="2" t="s">
        <v>1</v>
      </c>
      <c r="D467" s="138">
        <f>IF(G$79="","",D451-D459)</f>
        <v>0</v>
      </c>
      <c r="E467" s="138">
        <f aca="true" t="shared" si="701" ref="E467:AG467">IF(E$449="","",E451-E459)</f>
        <v>0</v>
      </c>
      <c r="F467" s="138">
        <f t="shared" si="701"/>
        <v>0</v>
      </c>
      <c r="G467" s="138">
        <f t="shared" si="701"/>
        <v>0</v>
      </c>
      <c r="H467" s="138">
        <f t="shared" si="701"/>
        <v>0</v>
      </c>
      <c r="I467" s="138">
        <f t="shared" si="701"/>
        <v>0</v>
      </c>
      <c r="J467" s="138">
        <f t="shared" si="701"/>
        <v>0</v>
      </c>
      <c r="K467" s="138">
        <f t="shared" si="701"/>
        <v>0</v>
      </c>
      <c r="L467" s="138">
        <f t="shared" si="701"/>
        <v>0</v>
      </c>
      <c r="M467" s="138">
        <f t="shared" si="701"/>
        <v>0</v>
      </c>
      <c r="N467" s="138">
        <f t="shared" si="701"/>
        <v>0</v>
      </c>
      <c r="O467" s="138">
        <f t="shared" si="701"/>
        <v>0</v>
      </c>
      <c r="P467" s="138">
        <f t="shared" si="701"/>
        <v>0</v>
      </c>
      <c r="Q467" s="138">
        <f t="shared" si="701"/>
        <v>0</v>
      </c>
      <c r="R467" s="138">
        <f t="shared" si="701"/>
        <v>0</v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 ht="12.75">
      <c r="A468" s="38">
        <v>4</v>
      </c>
      <c r="B468" s="4" t="s">
        <v>31</v>
      </c>
      <c r="C468" s="17" t="s">
        <v>1</v>
      </c>
      <c r="D468" s="137">
        <f>IF(G$79="","",D450+D467)</f>
        <v>0</v>
      </c>
      <c r="E468" s="137">
        <f aca="true" t="shared" si="702" ref="E468:AG468">IF(E$449="","",E450+E467)</f>
        <v>0</v>
      </c>
      <c r="F468" s="137">
        <f t="shared" si="702"/>
        <v>0</v>
      </c>
      <c r="G468" s="137">
        <f t="shared" si="702"/>
        <v>0</v>
      </c>
      <c r="H468" s="137">
        <f t="shared" si="702"/>
        <v>0</v>
      </c>
      <c r="I468" s="137">
        <f t="shared" si="702"/>
        <v>0</v>
      </c>
      <c r="J468" s="137">
        <f t="shared" si="702"/>
        <v>0</v>
      </c>
      <c r="K468" s="137">
        <f t="shared" si="702"/>
        <v>0</v>
      </c>
      <c r="L468" s="137">
        <f t="shared" si="702"/>
        <v>0</v>
      </c>
      <c r="M468" s="137">
        <f t="shared" si="702"/>
        <v>0</v>
      </c>
      <c r="N468" s="137">
        <f t="shared" si="702"/>
        <v>0</v>
      </c>
      <c r="O468" s="137">
        <f t="shared" si="702"/>
        <v>0</v>
      </c>
      <c r="P468" s="137">
        <f t="shared" si="702"/>
        <v>0</v>
      </c>
      <c r="Q468" s="137">
        <f t="shared" si="702"/>
        <v>0</v>
      </c>
      <c r="R468" s="137">
        <f t="shared" si="702"/>
        <v>0</v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 ht="12.75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2" s="396" customFormat="1" ht="19.5" customHeight="1">
      <c r="A470" s="395"/>
      <c r="B470" s="396" t="s">
        <v>335</v>
      </c>
    </row>
    <row r="471" spans="1:33" s="8" customFormat="1" ht="12.75">
      <c r="A471" s="670" t="s">
        <v>10</v>
      </c>
      <c r="B471" s="672" t="s">
        <v>2</v>
      </c>
      <c r="C471" s="674" t="s">
        <v>0</v>
      </c>
      <c r="D471" s="385" t="str">
        <f aca="true" t="shared" si="703" ref="D471">IF(G$79="","",G$79)</f>
        <v>Faza oper.</v>
      </c>
      <c r="E471" s="385" t="str">
        <f aca="true" t="shared" si="704" ref="E471">IF(H$79="","",H$79)</f>
        <v>Faza oper.</v>
      </c>
      <c r="F471" s="385" t="str">
        <f aca="true" t="shared" si="705" ref="F471">IF(I$79="","",I$79)</f>
        <v>Faza oper.</v>
      </c>
      <c r="G471" s="385" t="str">
        <f aca="true" t="shared" si="706" ref="G471">IF(J$79="","",J$79)</f>
        <v>Faza oper.</v>
      </c>
      <c r="H471" s="385" t="str">
        <f aca="true" t="shared" si="707" ref="H471">IF(K$79="","",K$79)</f>
        <v>Faza oper.</v>
      </c>
      <c r="I471" s="385" t="str">
        <f aca="true" t="shared" si="708" ref="I471">IF(L$79="","",L$79)</f>
        <v>Faza oper.</v>
      </c>
      <c r="J471" s="385" t="str">
        <f aca="true" t="shared" si="709" ref="J471">IF(M$79="","",M$79)</f>
        <v>Faza oper.</v>
      </c>
      <c r="K471" s="385" t="str">
        <f aca="true" t="shared" si="710" ref="K471">IF(N$79="","",N$79)</f>
        <v>Faza oper.</v>
      </c>
      <c r="L471" s="385" t="str">
        <f aca="true" t="shared" si="711" ref="L471">IF(O$79="","",O$79)</f>
        <v>Faza oper.</v>
      </c>
      <c r="M471" s="385" t="str">
        <f aca="true" t="shared" si="712" ref="M471">IF(P$79="","",P$79)</f>
        <v>Faza oper.</v>
      </c>
      <c r="N471" s="385" t="str">
        <f aca="true" t="shared" si="713" ref="N471">IF(Q$79="","",Q$79)</f>
        <v>Faza oper.</v>
      </c>
      <c r="O471" s="385" t="str">
        <f aca="true" t="shared" si="714" ref="O471">IF(R$79="","",R$79)</f>
        <v>Faza oper.</v>
      </c>
      <c r="P471" s="385" t="str">
        <f aca="true" t="shared" si="715" ref="P471">IF(S$79="","",S$79)</f>
        <v>Faza oper.</v>
      </c>
      <c r="Q471" s="385" t="str">
        <f aca="true" t="shared" si="716" ref="Q471">IF(T$79="","",T$79)</f>
        <v>Faza oper.</v>
      </c>
      <c r="R471" s="385" t="str">
        <f aca="true" t="shared" si="717" ref="R471">IF(U$79="","",U$79)</f>
        <v>Faza oper.</v>
      </c>
      <c r="S471" s="385" t="str">
        <f aca="true" t="shared" si="718" ref="S471">IF(V$79="","",V$79)</f>
        <v/>
      </c>
      <c r="T471" s="385" t="str">
        <f aca="true" t="shared" si="719" ref="T471">IF(W$79="","",W$79)</f>
        <v/>
      </c>
      <c r="U471" s="385" t="str">
        <f aca="true" t="shared" si="720" ref="U471">IF(X$79="","",X$79)</f>
        <v/>
      </c>
      <c r="V471" s="385" t="str">
        <f aca="true" t="shared" si="721" ref="V471">IF(Y$79="","",Y$79)</f>
        <v/>
      </c>
      <c r="W471" s="385" t="str">
        <f aca="true" t="shared" si="722" ref="W471">IF(Z$79="","",Z$79)</f>
        <v/>
      </c>
      <c r="X471" s="385" t="str">
        <f aca="true" t="shared" si="723" ref="X471">IF(AA$79="","",AA$79)</f>
        <v/>
      </c>
      <c r="Y471" s="385" t="str">
        <f aca="true" t="shared" si="724" ref="Y471">IF(AB$79="","",AB$79)</f>
        <v/>
      </c>
      <c r="Z471" s="385" t="str">
        <f aca="true" t="shared" si="725" ref="Z471">IF(AC$79="","",AC$79)</f>
        <v/>
      </c>
      <c r="AA471" s="385" t="str">
        <f aca="true" t="shared" si="726" ref="AA471">IF(AD$79="","",AD$79)</f>
        <v/>
      </c>
      <c r="AB471" s="385" t="str">
        <f aca="true" t="shared" si="727" ref="AB471">IF(AE$79="","",AE$79)</f>
        <v/>
      </c>
      <c r="AC471" s="385" t="str">
        <f aca="true" t="shared" si="728" ref="AC471">IF(AF$79="","",AF$79)</f>
        <v/>
      </c>
      <c r="AD471" s="385" t="str">
        <f aca="true" t="shared" si="729" ref="AD471">IF(AG$79="","",AG$79)</f>
        <v/>
      </c>
      <c r="AE471" s="385" t="str">
        <f aca="true" t="shared" si="730" ref="AE471">IF(AH$79="","",AH$79)</f>
        <v/>
      </c>
      <c r="AF471" s="385" t="str">
        <f aca="true" t="shared" si="731" ref="AF471">IF(AI$79="","",AI$79)</f>
        <v/>
      </c>
      <c r="AG471" s="385" t="str">
        <f aca="true" t="shared" si="732" ref="AG471">IF(AJ$79="","",AJ$79)</f>
        <v/>
      </c>
    </row>
    <row r="472" spans="1:33" s="8" customFormat="1" ht="12.75">
      <c r="A472" s="671"/>
      <c r="B472" s="673"/>
      <c r="C472" s="675"/>
      <c r="D472" s="33">
        <f aca="true" t="shared" si="733" ref="D472">IF(G$80="","",G$80)</f>
        <v>2016</v>
      </c>
      <c r="E472" s="33">
        <f aca="true" t="shared" si="734" ref="E472">IF(H$80="","",H$80)</f>
        <v>2017</v>
      </c>
      <c r="F472" s="33">
        <f aca="true" t="shared" si="735" ref="F472">IF(I$80="","",I$80)</f>
        <v>2018</v>
      </c>
      <c r="G472" s="33">
        <f aca="true" t="shared" si="736" ref="G472">IF(J$80="","",J$80)</f>
        <v>2019</v>
      </c>
      <c r="H472" s="33">
        <f aca="true" t="shared" si="737" ref="H472">IF(K$80="","",K$80)</f>
        <v>2020</v>
      </c>
      <c r="I472" s="33">
        <f aca="true" t="shared" si="738" ref="I472">IF(L$80="","",L$80)</f>
        <v>2021</v>
      </c>
      <c r="J472" s="33">
        <f aca="true" t="shared" si="739" ref="J472">IF(M$80="","",M$80)</f>
        <v>2022</v>
      </c>
      <c r="K472" s="33">
        <f aca="true" t="shared" si="740" ref="K472">IF(N$80="","",N$80)</f>
        <v>2023</v>
      </c>
      <c r="L472" s="33">
        <f aca="true" t="shared" si="741" ref="L472">IF(O$80="","",O$80)</f>
        <v>2024</v>
      </c>
      <c r="M472" s="33">
        <f aca="true" t="shared" si="742" ref="M472">IF(P$80="","",P$80)</f>
        <v>2025</v>
      </c>
      <c r="N472" s="33">
        <f aca="true" t="shared" si="743" ref="N472">IF(Q$80="","",Q$80)</f>
        <v>2026</v>
      </c>
      <c r="O472" s="33">
        <f aca="true" t="shared" si="744" ref="O472">IF(R$80="","",R$80)</f>
        <v>2027</v>
      </c>
      <c r="P472" s="33">
        <f aca="true" t="shared" si="745" ref="P472">IF(S$80="","",S$80)</f>
        <v>2028</v>
      </c>
      <c r="Q472" s="33">
        <f aca="true" t="shared" si="746" ref="Q472">IF(T$80="","",T$80)</f>
        <v>2029</v>
      </c>
      <c r="R472" s="33">
        <f aca="true" t="shared" si="747" ref="R472">IF(U$80="","",U$80)</f>
        <v>2030</v>
      </c>
      <c r="S472" s="33" t="str">
        <f aca="true" t="shared" si="748" ref="S472">IF(V$80="","",V$80)</f>
        <v/>
      </c>
      <c r="T472" s="33" t="str">
        <f aca="true" t="shared" si="749" ref="T472">IF(W$80="","",W$80)</f>
        <v/>
      </c>
      <c r="U472" s="33" t="str">
        <f aca="true" t="shared" si="750" ref="U472">IF(X$80="","",X$80)</f>
        <v/>
      </c>
      <c r="V472" s="33" t="str">
        <f aca="true" t="shared" si="751" ref="V472">IF(Y$80="","",Y$80)</f>
        <v/>
      </c>
      <c r="W472" s="33" t="str">
        <f aca="true" t="shared" si="752" ref="W472">IF(Z$80="","",Z$80)</f>
        <v/>
      </c>
      <c r="X472" s="33" t="str">
        <f aca="true" t="shared" si="753" ref="X472">IF(AA$80="","",AA$80)</f>
        <v/>
      </c>
      <c r="Y472" s="33" t="str">
        <f aca="true" t="shared" si="754" ref="Y472">IF(AB$80="","",AB$80)</f>
        <v/>
      </c>
      <c r="Z472" s="33" t="str">
        <f aca="true" t="shared" si="755" ref="Z472">IF(AC$80="","",AC$80)</f>
        <v/>
      </c>
      <c r="AA472" s="33" t="str">
        <f aca="true" t="shared" si="756" ref="AA472">IF(AD$80="","",AD$80)</f>
        <v/>
      </c>
      <c r="AB472" s="33" t="str">
        <f aca="true" t="shared" si="757" ref="AB472">IF(AE$80="","",AE$80)</f>
        <v/>
      </c>
      <c r="AC472" s="33" t="str">
        <f aca="true" t="shared" si="758" ref="AC472">IF(AF$80="","",AF$80)</f>
        <v/>
      </c>
      <c r="AD472" s="33" t="str">
        <f aca="true" t="shared" si="759" ref="AD472">IF(AG$80="","",AG$80)</f>
        <v/>
      </c>
      <c r="AE472" s="33" t="str">
        <f aca="true" t="shared" si="760" ref="AE472">IF(AH$80="","",AH$80)</f>
        <v/>
      </c>
      <c r="AF472" s="33" t="str">
        <f aca="true" t="shared" si="761" ref="AF472">IF(AI$80="","",AI$80)</f>
        <v/>
      </c>
      <c r="AG472" s="33" t="str">
        <f aca="true" t="shared" si="762" ref="AG472">IF(AJ$80="","",AJ$80)</f>
        <v/>
      </c>
    </row>
    <row r="473" spans="1:33" s="70" customFormat="1" ht="12.75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>
        <f>IF(H$79="","",D491)</f>
        <v>0</v>
      </c>
      <c r="F473" s="290">
        <f aca="true" t="shared" si="763" ref="F473">IF(I$79="","",E491)</f>
        <v>0</v>
      </c>
      <c r="G473" s="290">
        <f aca="true" t="shared" si="764" ref="G473">IF(J$79="","",F491)</f>
        <v>0</v>
      </c>
      <c r="H473" s="290">
        <f aca="true" t="shared" si="765" ref="H473">IF(K$79="","",G491)</f>
        <v>0</v>
      </c>
      <c r="I473" s="290">
        <f aca="true" t="shared" si="766" ref="I473">IF(L$79="","",H491)</f>
        <v>0</v>
      </c>
      <c r="J473" s="290">
        <f aca="true" t="shared" si="767" ref="J473">IF(M$79="","",I491)</f>
        <v>0</v>
      </c>
      <c r="K473" s="290">
        <f aca="true" t="shared" si="768" ref="K473">IF(N$79="","",J491)</f>
        <v>0</v>
      </c>
      <c r="L473" s="290">
        <f aca="true" t="shared" si="769" ref="L473">IF(O$79="","",K491)</f>
        <v>0</v>
      </c>
      <c r="M473" s="290">
        <f aca="true" t="shared" si="770" ref="M473">IF(P$79="","",L491)</f>
        <v>0</v>
      </c>
      <c r="N473" s="290">
        <f aca="true" t="shared" si="771" ref="N473">IF(Q$79="","",M491)</f>
        <v>0</v>
      </c>
      <c r="O473" s="290">
        <f aca="true" t="shared" si="772" ref="O473">IF(R$79="","",N491)</f>
        <v>0</v>
      </c>
      <c r="P473" s="290">
        <f aca="true" t="shared" si="773" ref="P473">IF(S$79="","",O491)</f>
        <v>0</v>
      </c>
      <c r="Q473" s="290">
        <f aca="true" t="shared" si="774" ref="Q473">IF(T$79="","",P491)</f>
        <v>0</v>
      </c>
      <c r="R473" s="290">
        <f aca="true" t="shared" si="775" ref="R473">IF(U$79="","",Q491)</f>
        <v>0</v>
      </c>
      <c r="S473" s="290" t="str">
        <f aca="true" t="shared" si="776" ref="S473">IF(V$79="","",R491)</f>
        <v/>
      </c>
      <c r="T473" s="290" t="str">
        <f aca="true" t="shared" si="777" ref="T473">IF(W$79="","",S491)</f>
        <v/>
      </c>
      <c r="U473" s="290" t="str">
        <f aca="true" t="shared" si="778" ref="U473">IF(X$79="","",T491)</f>
        <v/>
      </c>
      <c r="V473" s="290" t="str">
        <f aca="true" t="shared" si="779" ref="V473">IF(Y$79="","",U491)</f>
        <v/>
      </c>
      <c r="W473" s="290" t="str">
        <f aca="true" t="shared" si="780" ref="W473">IF(Z$79="","",V491)</f>
        <v/>
      </c>
      <c r="X473" s="290" t="str">
        <f aca="true" t="shared" si="781" ref="X473">IF(AA$79="","",W491)</f>
        <v/>
      </c>
      <c r="Y473" s="290" t="str">
        <f aca="true" t="shared" si="782" ref="Y473">IF(AB$79="","",X491)</f>
        <v/>
      </c>
      <c r="Z473" s="290" t="str">
        <f aca="true" t="shared" si="783" ref="Z473">IF(AC$79="","",Y491)</f>
        <v/>
      </c>
      <c r="AA473" s="290" t="str">
        <f aca="true" t="shared" si="784" ref="AA473">IF(AD$79="","",Z491)</f>
        <v/>
      </c>
      <c r="AB473" s="290" t="str">
        <f aca="true" t="shared" si="785" ref="AB473">IF(AE$79="","",AA491)</f>
        <v/>
      </c>
      <c r="AC473" s="290" t="str">
        <f aca="true" t="shared" si="786" ref="AC473">IF(AF$79="","",AB491)</f>
        <v/>
      </c>
      <c r="AD473" s="290" t="str">
        <f aca="true" t="shared" si="787" ref="AD473">IF(AG$79="","",AC491)</f>
        <v/>
      </c>
      <c r="AE473" s="290" t="str">
        <f aca="true" t="shared" si="788" ref="AE473">IF(AH$79="","",AD491)</f>
        <v/>
      </c>
      <c r="AF473" s="290" t="str">
        <f aca="true" t="shared" si="789" ref="AF473">IF(AI$79="","",AE491)</f>
        <v/>
      </c>
      <c r="AG473" s="290" t="str">
        <f aca="true" t="shared" si="790" ref="AG473">IF(AJ$79="","",AF491)</f>
        <v/>
      </c>
    </row>
    <row r="474" spans="1:33" s="70" customFormat="1" ht="12.75">
      <c r="A474" s="606">
        <v>1</v>
      </c>
      <c r="B474" s="607" t="s">
        <v>24</v>
      </c>
      <c r="C474" s="608" t="s">
        <v>1</v>
      </c>
      <c r="D474" s="609">
        <f>IF(G$79="","",SUM(D475:D481))</f>
        <v>0</v>
      </c>
      <c r="E474" s="609">
        <f aca="true" t="shared" si="791" ref="E474">IF(H$79="","",SUM(E475:E481))</f>
        <v>0</v>
      </c>
      <c r="F474" s="609">
        <f aca="true" t="shared" si="792" ref="F474">IF(I$79="","",SUM(F475:F481))</f>
        <v>0</v>
      </c>
      <c r="G474" s="609">
        <f aca="true" t="shared" si="793" ref="G474">IF(J$79="","",SUM(G475:G481))</f>
        <v>0</v>
      </c>
      <c r="H474" s="609">
        <f aca="true" t="shared" si="794" ref="H474">IF(K$79="","",SUM(H475:H481))</f>
        <v>0</v>
      </c>
      <c r="I474" s="609">
        <f aca="true" t="shared" si="795" ref="I474">IF(L$79="","",SUM(I475:I481))</f>
        <v>0</v>
      </c>
      <c r="J474" s="609">
        <f aca="true" t="shared" si="796" ref="J474">IF(M$79="","",SUM(J475:J481))</f>
        <v>0</v>
      </c>
      <c r="K474" s="609">
        <f aca="true" t="shared" si="797" ref="K474">IF(N$79="","",SUM(K475:K481))</f>
        <v>0</v>
      </c>
      <c r="L474" s="609">
        <f aca="true" t="shared" si="798" ref="L474">IF(O$79="","",SUM(L475:L481))</f>
        <v>0</v>
      </c>
      <c r="M474" s="609">
        <f aca="true" t="shared" si="799" ref="M474">IF(P$79="","",SUM(M475:M481))</f>
        <v>0</v>
      </c>
      <c r="N474" s="609">
        <f aca="true" t="shared" si="800" ref="N474">IF(Q$79="","",SUM(N475:N481))</f>
        <v>0</v>
      </c>
      <c r="O474" s="609">
        <f aca="true" t="shared" si="801" ref="O474">IF(R$79="","",SUM(O475:O481))</f>
        <v>0</v>
      </c>
      <c r="P474" s="609">
        <f aca="true" t="shared" si="802" ref="P474">IF(S$79="","",SUM(P475:P481))</f>
        <v>0</v>
      </c>
      <c r="Q474" s="609">
        <f aca="true" t="shared" si="803" ref="Q474">IF(T$79="","",SUM(Q475:Q481))</f>
        <v>0</v>
      </c>
      <c r="R474" s="609">
        <f aca="true" t="shared" si="804" ref="R474">IF(U$79="","",SUM(R475:R481))</f>
        <v>0</v>
      </c>
      <c r="S474" s="609" t="str">
        <f aca="true" t="shared" si="805" ref="S474">IF(V$79="","",SUM(S475:S481))</f>
        <v/>
      </c>
      <c r="T474" s="609" t="str">
        <f aca="true" t="shared" si="806" ref="T474">IF(W$79="","",SUM(T475:T481))</f>
        <v/>
      </c>
      <c r="U474" s="609" t="str">
        <f aca="true" t="shared" si="807" ref="U474">IF(X$79="","",SUM(U475:U481))</f>
        <v/>
      </c>
      <c r="V474" s="609" t="str">
        <f aca="true" t="shared" si="808" ref="V474">IF(Y$79="","",SUM(V475:V481))</f>
        <v/>
      </c>
      <c r="W474" s="609" t="str">
        <f aca="true" t="shared" si="809" ref="W474">IF(Z$79="","",SUM(W475:W481))</f>
        <v/>
      </c>
      <c r="X474" s="609" t="str">
        <f aca="true" t="shared" si="810" ref="X474">IF(AA$79="","",SUM(X475:X481))</f>
        <v/>
      </c>
      <c r="Y474" s="609" t="str">
        <f aca="true" t="shared" si="811" ref="Y474">IF(AB$79="","",SUM(Y475:Y481))</f>
        <v/>
      </c>
      <c r="Z474" s="609" t="str">
        <f aca="true" t="shared" si="812" ref="Z474">IF(AC$79="","",SUM(Z475:Z481))</f>
        <v/>
      </c>
      <c r="AA474" s="609" t="str">
        <f aca="true" t="shared" si="813" ref="AA474">IF(AD$79="","",SUM(AA475:AA481))</f>
        <v/>
      </c>
      <c r="AB474" s="609" t="str">
        <f aca="true" t="shared" si="814" ref="AB474">IF(AE$79="","",SUM(AB475:AB481))</f>
        <v/>
      </c>
      <c r="AC474" s="609" t="str">
        <f aca="true" t="shared" si="815" ref="AC474">IF(AF$79="","",SUM(AC475:AC481))</f>
        <v/>
      </c>
      <c r="AD474" s="609" t="str">
        <f aca="true" t="shared" si="816" ref="AD474">IF(AG$79="","",SUM(AD475:AD481))</f>
        <v/>
      </c>
      <c r="AE474" s="609" t="str">
        <f aca="true" t="shared" si="817" ref="AE474">IF(AH$79="","",SUM(AE475:AE481))</f>
        <v/>
      </c>
      <c r="AF474" s="609" t="str">
        <f aca="true" t="shared" si="818" ref="AF474">IF(AI$79="","",SUM(AF475:AF481))</f>
        <v/>
      </c>
      <c r="AG474" s="609" t="str">
        <f aca="true" t="shared" si="819" ref="AG474">IF(AJ$79="","",SUM(AG475:AG481))</f>
        <v/>
      </c>
    </row>
    <row r="475" spans="1:33" s="70" customFormat="1" ht="12.75">
      <c r="A475" s="85" t="s">
        <v>11</v>
      </c>
      <c r="B475" s="86" t="s">
        <v>324</v>
      </c>
      <c r="C475" s="87" t="s">
        <v>1</v>
      </c>
      <c r="D475" s="291">
        <f>IF(G$79="","",IF(D$181="",0,IF((1-$D$421)*D$177+SUM(D$180)-SUM(D$453)&lt;0,0,(1-$D$421)*D$177+SUM(D$180)-SUM(D$453))))</f>
        <v>0</v>
      </c>
      <c r="E475" s="291">
        <f aca="true" t="shared" si="820" ref="E475:AG475">IF(H$79="","",IF(E$181="",0,IF((1-$D$421)*E$177+SUM(E$180)-SUM(E$453)&lt;0,0,(1-$D$421)*E$177+SUM(E$180)-SUM(E$453))))</f>
        <v>0</v>
      </c>
      <c r="F475" s="291">
        <f t="shared" si="820"/>
        <v>0</v>
      </c>
      <c r="G475" s="291">
        <f t="shared" si="820"/>
        <v>0</v>
      </c>
      <c r="H475" s="291">
        <f t="shared" si="820"/>
        <v>0</v>
      </c>
      <c r="I475" s="291">
        <f t="shared" si="820"/>
        <v>0</v>
      </c>
      <c r="J475" s="291">
        <f t="shared" si="820"/>
        <v>0</v>
      </c>
      <c r="K475" s="291">
        <f t="shared" si="820"/>
        <v>0</v>
      </c>
      <c r="L475" s="291">
        <f t="shared" si="820"/>
        <v>0</v>
      </c>
      <c r="M475" s="291">
        <f t="shared" si="820"/>
        <v>0</v>
      </c>
      <c r="N475" s="291">
        <f t="shared" si="820"/>
        <v>0</v>
      </c>
      <c r="O475" s="291">
        <f t="shared" si="820"/>
        <v>0</v>
      </c>
      <c r="P475" s="291">
        <f t="shared" si="820"/>
        <v>0</v>
      </c>
      <c r="Q475" s="291">
        <f t="shared" si="820"/>
        <v>0</v>
      </c>
      <c r="R475" s="291">
        <f t="shared" si="820"/>
        <v>0</v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 ht="12.75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aca="true" t="shared" si="821" ref="E476">IF(H$79="","",E$193)</f>
        <v/>
      </c>
      <c r="F476" s="291" t="str">
        <f aca="true" t="shared" si="822" ref="F476">IF(I$79="","",F$193)</f>
        <v/>
      </c>
      <c r="G476" s="291" t="str">
        <f aca="true" t="shared" si="823" ref="G476">IF(J$79="","",G$193)</f>
        <v/>
      </c>
      <c r="H476" s="291" t="str">
        <f aca="true" t="shared" si="824" ref="H476">IF(K$79="","",H$193)</f>
        <v/>
      </c>
      <c r="I476" s="291" t="str">
        <f aca="true" t="shared" si="825" ref="I476">IF(L$79="","",I$193)</f>
        <v/>
      </c>
      <c r="J476" s="291" t="str">
        <f aca="true" t="shared" si="826" ref="J476">IF(M$79="","",J$193)</f>
        <v/>
      </c>
      <c r="K476" s="291" t="str">
        <f aca="true" t="shared" si="827" ref="K476">IF(N$79="","",K$193)</f>
        <v/>
      </c>
      <c r="L476" s="291" t="str">
        <f aca="true" t="shared" si="828" ref="L476">IF(O$79="","",L$193)</f>
        <v/>
      </c>
      <c r="M476" s="291" t="str">
        <f aca="true" t="shared" si="829" ref="M476">IF(P$79="","",M$193)</f>
        <v/>
      </c>
      <c r="N476" s="291" t="str">
        <f aca="true" t="shared" si="830" ref="N476">IF(Q$79="","",N$193)</f>
        <v/>
      </c>
      <c r="O476" s="291" t="str">
        <f aca="true" t="shared" si="831" ref="O476">IF(R$79="","",O$193)</f>
        <v/>
      </c>
      <c r="P476" s="291" t="str">
        <f aca="true" t="shared" si="832" ref="P476">IF(S$79="","",P$193)</f>
        <v/>
      </c>
      <c r="Q476" s="291" t="str">
        <f aca="true" t="shared" si="833" ref="Q476">IF(T$79="","",Q$193)</f>
        <v/>
      </c>
      <c r="R476" s="291" t="str">
        <f aca="true" t="shared" si="834" ref="R476">IF(U$79="","",R$193)</f>
        <v/>
      </c>
      <c r="S476" s="291" t="str">
        <f aca="true" t="shared" si="835" ref="S476">IF(V$79="","",S$193)</f>
        <v/>
      </c>
      <c r="T476" s="291" t="str">
        <f aca="true" t="shared" si="836" ref="T476">IF(W$79="","",T$193)</f>
        <v/>
      </c>
      <c r="U476" s="291" t="str">
        <f aca="true" t="shared" si="837" ref="U476">IF(X$79="","",U$193)</f>
        <v/>
      </c>
      <c r="V476" s="291" t="str">
        <f aca="true" t="shared" si="838" ref="V476">IF(Y$79="","",V$193)</f>
        <v/>
      </c>
      <c r="W476" s="291" t="str">
        <f aca="true" t="shared" si="839" ref="W476">IF(Z$79="","",W$193)</f>
        <v/>
      </c>
      <c r="X476" s="291" t="str">
        <f aca="true" t="shared" si="840" ref="X476">IF(AA$79="","",X$193)</f>
        <v/>
      </c>
      <c r="Y476" s="291" t="str">
        <f aca="true" t="shared" si="841" ref="Y476">IF(AB$79="","",Y$193)</f>
        <v/>
      </c>
      <c r="Z476" s="291" t="str">
        <f aca="true" t="shared" si="842" ref="Z476">IF(AC$79="","",Z$193)</f>
        <v/>
      </c>
      <c r="AA476" s="291" t="str">
        <f aca="true" t="shared" si="843" ref="AA476">IF(AD$79="","",AA$193)</f>
        <v/>
      </c>
      <c r="AB476" s="291" t="str">
        <f aca="true" t="shared" si="844" ref="AB476">IF(AE$79="","",AB$193)</f>
        <v/>
      </c>
      <c r="AC476" s="291" t="str">
        <f aca="true" t="shared" si="845" ref="AC476">IF(AF$79="","",AC$193)</f>
        <v/>
      </c>
      <c r="AD476" s="291" t="str">
        <f aca="true" t="shared" si="846" ref="AD476">IF(AG$79="","",AD$193)</f>
        <v/>
      </c>
      <c r="AE476" s="291" t="str">
        <f aca="true" t="shared" si="847" ref="AE476">IF(AH$79="","",AE$193)</f>
        <v/>
      </c>
      <c r="AF476" s="291" t="str">
        <f aca="true" t="shared" si="848" ref="AF476">IF(AI$79="","",AF$193)</f>
        <v/>
      </c>
      <c r="AG476" s="291" t="str">
        <f aca="true" t="shared" si="849" ref="AG476">IF(AJ$79="","",AG$193)</f>
        <v/>
      </c>
    </row>
    <row r="477" spans="1:33" s="69" customFormat="1" ht="12.75">
      <c r="A477" s="85" t="s">
        <v>13</v>
      </c>
      <c r="B477" s="86" t="s">
        <v>325</v>
      </c>
      <c r="C477" s="87" t="s">
        <v>1</v>
      </c>
      <c r="D477" s="291">
        <f>IF(G$79="","",IF(D$177="",0,$D$421*D$177))</f>
        <v>0</v>
      </c>
      <c r="E477" s="291">
        <f aca="true" t="shared" si="850" ref="E477:AG477">IF(H$79="","",IF(E$177="",0,$D$421*E$177))</f>
        <v>0</v>
      </c>
      <c r="F477" s="291">
        <f t="shared" si="850"/>
        <v>0</v>
      </c>
      <c r="G477" s="291">
        <f t="shared" si="850"/>
        <v>0</v>
      </c>
      <c r="H477" s="291">
        <f t="shared" si="850"/>
        <v>0</v>
      </c>
      <c r="I477" s="291">
        <f t="shared" si="850"/>
        <v>0</v>
      </c>
      <c r="J477" s="291">
        <f t="shared" si="850"/>
        <v>0</v>
      </c>
      <c r="K477" s="291">
        <f t="shared" si="850"/>
        <v>0</v>
      </c>
      <c r="L477" s="291">
        <f t="shared" si="850"/>
        <v>0</v>
      </c>
      <c r="M477" s="291">
        <f t="shared" si="850"/>
        <v>0</v>
      </c>
      <c r="N477" s="291">
        <f t="shared" si="850"/>
        <v>0</v>
      </c>
      <c r="O477" s="291">
        <f t="shared" si="850"/>
        <v>0</v>
      </c>
      <c r="P477" s="291">
        <f t="shared" si="850"/>
        <v>0</v>
      </c>
      <c r="Q477" s="291">
        <f t="shared" si="850"/>
        <v>0</v>
      </c>
      <c r="R477" s="291">
        <f t="shared" si="850"/>
        <v>0</v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>
        <f>IF(G$79="","",D$363)</f>
        <v>0</v>
      </c>
      <c r="E478" s="291">
        <f aca="true" t="shared" si="851" ref="E478:AG478">IF(H$79="","",E$363)</f>
        <v>0</v>
      </c>
      <c r="F478" s="291">
        <f t="shared" si="851"/>
        <v>0</v>
      </c>
      <c r="G478" s="291">
        <f t="shared" si="851"/>
        <v>0</v>
      </c>
      <c r="H478" s="291">
        <f t="shared" si="851"/>
        <v>0</v>
      </c>
      <c r="I478" s="291">
        <f t="shared" si="851"/>
        <v>0</v>
      </c>
      <c r="J478" s="291">
        <f t="shared" si="851"/>
        <v>0</v>
      </c>
      <c r="K478" s="291">
        <f t="shared" si="851"/>
        <v>0</v>
      </c>
      <c r="L478" s="291">
        <f t="shared" si="851"/>
        <v>0</v>
      </c>
      <c r="M478" s="291">
        <f t="shared" si="851"/>
        <v>0</v>
      </c>
      <c r="N478" s="291">
        <f t="shared" si="851"/>
        <v>0</v>
      </c>
      <c r="O478" s="291">
        <f t="shared" si="851"/>
        <v>0</v>
      </c>
      <c r="P478" s="291">
        <f t="shared" si="851"/>
        <v>0</v>
      </c>
      <c r="Q478" s="291">
        <f t="shared" si="851"/>
        <v>0</v>
      </c>
      <c r="R478" s="291">
        <f t="shared" si="851"/>
        <v>0</v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 ht="12.75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 ht="12.75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 ht="12.75">
      <c r="A482" s="606">
        <v>2</v>
      </c>
      <c r="B482" s="607" t="s">
        <v>28</v>
      </c>
      <c r="C482" s="608" t="s">
        <v>1</v>
      </c>
      <c r="D482" s="609">
        <f>IF(G$79="","",SUM(D483:D489))</f>
        <v>0</v>
      </c>
      <c r="E482" s="609">
        <f aca="true" t="shared" si="852" ref="E482">IF(H$79="","",SUM(E483:E489))</f>
        <v>0</v>
      </c>
      <c r="F482" s="609">
        <f aca="true" t="shared" si="853" ref="F482">IF(I$79="","",SUM(F483:F489))</f>
        <v>0</v>
      </c>
      <c r="G482" s="609">
        <f aca="true" t="shared" si="854" ref="G482">IF(J$79="","",SUM(G483:G489))</f>
        <v>0</v>
      </c>
      <c r="H482" s="609">
        <f aca="true" t="shared" si="855" ref="H482">IF(K$79="","",SUM(H483:H489))</f>
        <v>0</v>
      </c>
      <c r="I482" s="609">
        <f aca="true" t="shared" si="856" ref="I482">IF(L$79="","",SUM(I483:I489))</f>
        <v>0</v>
      </c>
      <c r="J482" s="609">
        <f aca="true" t="shared" si="857" ref="J482">IF(M$79="","",SUM(J483:J489))</f>
        <v>0</v>
      </c>
      <c r="K482" s="609">
        <f aca="true" t="shared" si="858" ref="K482">IF(N$79="","",SUM(K483:K489))</f>
        <v>0</v>
      </c>
      <c r="L482" s="609">
        <f aca="true" t="shared" si="859" ref="L482">IF(O$79="","",SUM(L483:L489))</f>
        <v>0</v>
      </c>
      <c r="M482" s="609">
        <f aca="true" t="shared" si="860" ref="M482">IF(P$79="","",SUM(M483:M489))</f>
        <v>0</v>
      </c>
      <c r="N482" s="609">
        <f aca="true" t="shared" si="861" ref="N482">IF(Q$79="","",SUM(N483:N489))</f>
        <v>0</v>
      </c>
      <c r="O482" s="609">
        <f aca="true" t="shared" si="862" ref="O482">IF(R$79="","",SUM(O483:O489))</f>
        <v>0</v>
      </c>
      <c r="P482" s="609">
        <f aca="true" t="shared" si="863" ref="P482">IF(S$79="","",SUM(P483:P489))</f>
        <v>0</v>
      </c>
      <c r="Q482" s="609">
        <f aca="true" t="shared" si="864" ref="Q482">IF(T$79="","",SUM(Q483:Q489))</f>
        <v>0</v>
      </c>
      <c r="R482" s="609">
        <f aca="true" t="shared" si="865" ref="R482">IF(U$79="","",SUM(R483:R489))</f>
        <v>0</v>
      </c>
      <c r="S482" s="609" t="str">
        <f aca="true" t="shared" si="866" ref="S482">IF(V$79="","",SUM(S483:S489))</f>
        <v/>
      </c>
      <c r="T482" s="609" t="str">
        <f aca="true" t="shared" si="867" ref="T482">IF(W$79="","",SUM(T483:T489))</f>
        <v/>
      </c>
      <c r="U482" s="609" t="str">
        <f aca="true" t="shared" si="868" ref="U482">IF(X$79="","",SUM(U483:U489))</f>
        <v/>
      </c>
      <c r="V482" s="609" t="str">
        <f aca="true" t="shared" si="869" ref="V482">IF(Y$79="","",SUM(V483:V489))</f>
        <v/>
      </c>
      <c r="W482" s="609" t="str">
        <f aca="true" t="shared" si="870" ref="W482">IF(Z$79="","",SUM(W483:W489))</f>
        <v/>
      </c>
      <c r="X482" s="609" t="str">
        <f aca="true" t="shared" si="871" ref="X482">IF(AA$79="","",SUM(X483:X489))</f>
        <v/>
      </c>
      <c r="Y482" s="609" t="str">
        <f aca="true" t="shared" si="872" ref="Y482">IF(AB$79="","",SUM(Y483:Y489))</f>
        <v/>
      </c>
      <c r="Z482" s="609" t="str">
        <f aca="true" t="shared" si="873" ref="Z482">IF(AC$79="","",SUM(Z483:Z489))</f>
        <v/>
      </c>
      <c r="AA482" s="609" t="str">
        <f aca="true" t="shared" si="874" ref="AA482">IF(AD$79="","",SUM(AA483:AA489))</f>
        <v/>
      </c>
      <c r="AB482" s="609" t="str">
        <f aca="true" t="shared" si="875" ref="AB482">IF(AE$79="","",SUM(AB483:AB489))</f>
        <v/>
      </c>
      <c r="AC482" s="609" t="str">
        <f aca="true" t="shared" si="876" ref="AC482">IF(AF$79="","",SUM(AC483:AC489))</f>
        <v/>
      </c>
      <c r="AD482" s="609" t="str">
        <f aca="true" t="shared" si="877" ref="AD482">IF(AG$79="","",SUM(AD483:AD489))</f>
        <v/>
      </c>
      <c r="AE482" s="609" t="str">
        <f aca="true" t="shared" si="878" ref="AE482">IF(AH$79="","",SUM(AE483:AE489))</f>
        <v/>
      </c>
      <c r="AF482" s="609" t="str">
        <f aca="true" t="shared" si="879" ref="AF482">IF(AI$79="","",SUM(AF483:AF489))</f>
        <v/>
      </c>
      <c r="AG482" s="609" t="str">
        <f aca="true" t="shared" si="880" ref="AG482">IF(AJ$79="","",SUM(AG483:AG489))</f>
        <v/>
      </c>
    </row>
    <row r="483" spans="1:33" s="69" customFormat="1" ht="12.75">
      <c r="A483" s="85" t="s">
        <v>35</v>
      </c>
      <c r="B483" s="86" t="s">
        <v>301</v>
      </c>
      <c r="C483" s="87" t="s">
        <v>1</v>
      </c>
      <c r="D483" s="291">
        <f>IF(G$79="","",IF(D$181="",0,D$181))</f>
        <v>0</v>
      </c>
      <c r="E483" s="291">
        <f aca="true" t="shared" si="881" ref="E483">IF(H$79="","",IF(E$181="",0,E$181))</f>
        <v>0</v>
      </c>
      <c r="F483" s="291">
        <f aca="true" t="shared" si="882" ref="F483">IF(I$79="","",IF(F$181="",0,F$181))</f>
        <v>0</v>
      </c>
      <c r="G483" s="291">
        <f aca="true" t="shared" si="883" ref="G483">IF(J$79="","",IF(G$181="",0,G$181))</f>
        <v>0</v>
      </c>
      <c r="H483" s="291">
        <f aca="true" t="shared" si="884" ref="H483">IF(K$79="","",IF(H$181="",0,H$181))</f>
        <v>0</v>
      </c>
      <c r="I483" s="291">
        <f aca="true" t="shared" si="885" ref="I483">IF(L$79="","",IF(I$181="",0,I$181))</f>
        <v>0</v>
      </c>
      <c r="J483" s="291">
        <f aca="true" t="shared" si="886" ref="J483">IF(M$79="","",IF(J$181="",0,J$181))</f>
        <v>0</v>
      </c>
      <c r="K483" s="291">
        <f aca="true" t="shared" si="887" ref="K483">IF(N$79="","",IF(K$181="",0,K$181))</f>
        <v>0</v>
      </c>
      <c r="L483" s="291">
        <f aca="true" t="shared" si="888" ref="L483">IF(O$79="","",IF(L$181="",0,L$181))</f>
        <v>0</v>
      </c>
      <c r="M483" s="291">
        <f aca="true" t="shared" si="889" ref="M483">IF(P$79="","",IF(M$181="",0,M$181))</f>
        <v>0</v>
      </c>
      <c r="N483" s="291">
        <f aca="true" t="shared" si="890" ref="N483">IF(Q$79="","",IF(N$181="",0,N$181))</f>
        <v>0</v>
      </c>
      <c r="O483" s="291">
        <f aca="true" t="shared" si="891" ref="O483">IF(R$79="","",IF(O$181="",0,O$181))</f>
        <v>0</v>
      </c>
      <c r="P483" s="291">
        <f aca="true" t="shared" si="892" ref="P483">IF(S$79="","",IF(P$181="",0,P$181))</f>
        <v>0</v>
      </c>
      <c r="Q483" s="291">
        <f aca="true" t="shared" si="893" ref="Q483">IF(T$79="","",IF(Q$181="",0,Q$181))</f>
        <v>0</v>
      </c>
      <c r="R483" s="291">
        <f aca="true" t="shared" si="894" ref="R483">IF(U$79="","",IF(R$181="",0,R$181))</f>
        <v>0</v>
      </c>
      <c r="S483" s="291" t="str">
        <f aca="true" t="shared" si="895" ref="S483">IF(V$79="","",IF(S$181="",0,S$181))</f>
        <v/>
      </c>
      <c r="T483" s="291" t="str">
        <f aca="true" t="shared" si="896" ref="T483">IF(W$79="","",IF(T$181="",0,T$181))</f>
        <v/>
      </c>
      <c r="U483" s="291" t="str">
        <f aca="true" t="shared" si="897" ref="U483">IF(X$79="","",IF(U$181="",0,U$181))</f>
        <v/>
      </c>
      <c r="V483" s="291" t="str">
        <f aca="true" t="shared" si="898" ref="V483">IF(Y$79="","",IF(V$181="",0,V$181))</f>
        <v/>
      </c>
      <c r="W483" s="291" t="str">
        <f aca="true" t="shared" si="899" ref="W483">IF(Z$79="","",IF(W$181="",0,W$181))</f>
        <v/>
      </c>
      <c r="X483" s="291" t="str">
        <f aca="true" t="shared" si="900" ref="X483">IF(AA$79="","",IF(X$181="",0,X$181))</f>
        <v/>
      </c>
      <c r="Y483" s="291" t="str">
        <f aca="true" t="shared" si="901" ref="Y483">IF(AB$79="","",IF(Y$181="",0,Y$181))</f>
        <v/>
      </c>
      <c r="Z483" s="291" t="str">
        <f aca="true" t="shared" si="902" ref="Z483">IF(AC$79="","",IF(Z$181="",0,Z$181))</f>
        <v/>
      </c>
      <c r="AA483" s="291" t="str">
        <f aca="true" t="shared" si="903" ref="AA483">IF(AD$79="","",IF(AA$181="",0,AA$181))</f>
        <v/>
      </c>
      <c r="AB483" s="291" t="str">
        <f aca="true" t="shared" si="904" ref="AB483">IF(AE$79="","",IF(AB$181="",0,AB$181))</f>
        <v/>
      </c>
      <c r="AC483" s="291" t="str">
        <f aca="true" t="shared" si="905" ref="AC483">IF(AF$79="","",IF(AC$181="",0,AC$181))</f>
        <v/>
      </c>
      <c r="AD483" s="291" t="str">
        <f aca="true" t="shared" si="906" ref="AD483">IF(AG$79="","",IF(AD$181="",0,AD$181))</f>
        <v/>
      </c>
      <c r="AE483" s="291" t="str">
        <f aca="true" t="shared" si="907" ref="AE483">IF(AH$79="","",IF(AE$181="",0,AE$181))</f>
        <v/>
      </c>
      <c r="AF483" s="291" t="str">
        <f aca="true" t="shared" si="908" ref="AF483">IF(AI$79="","",IF(AF$181="",0,AF$181))</f>
        <v/>
      </c>
      <c r="AG483" s="291" t="str">
        <f aca="true" t="shared" si="909" ref="AG483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>
        <f>IF(G$79="","",SUM(D231,D$185)-SUM(D216,D219))</f>
        <v>0</v>
      </c>
      <c r="E484" s="291">
        <f aca="true" t="shared" si="910" ref="E484:AG484">IF(H$79="","",SUM(E231,E$185)-SUM(E216,E219))</f>
        <v>0</v>
      </c>
      <c r="F484" s="291">
        <f t="shared" si="910"/>
        <v>0</v>
      </c>
      <c r="G484" s="291">
        <f t="shared" si="910"/>
        <v>0</v>
      </c>
      <c r="H484" s="291">
        <f t="shared" si="910"/>
        <v>0</v>
      </c>
      <c r="I484" s="291">
        <f t="shared" si="910"/>
        <v>0</v>
      </c>
      <c r="J484" s="291">
        <f t="shared" si="910"/>
        <v>0</v>
      </c>
      <c r="K484" s="291">
        <f t="shared" si="910"/>
        <v>0</v>
      </c>
      <c r="L484" s="291">
        <f t="shared" si="910"/>
        <v>0</v>
      </c>
      <c r="M484" s="291">
        <f t="shared" si="910"/>
        <v>0</v>
      </c>
      <c r="N484" s="291">
        <f t="shared" si="910"/>
        <v>0</v>
      </c>
      <c r="O484" s="291">
        <f t="shared" si="910"/>
        <v>0</v>
      </c>
      <c r="P484" s="291">
        <f t="shared" si="910"/>
        <v>0</v>
      </c>
      <c r="Q484" s="291">
        <f t="shared" si="910"/>
        <v>0</v>
      </c>
      <c r="R484" s="291">
        <f t="shared" si="910"/>
        <v>0</v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 ht="12.75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aca="true" t="shared" si="911" ref="E485">IF(H$79="","",E$194)</f>
        <v/>
      </c>
      <c r="F485" s="291" t="str">
        <f aca="true" t="shared" si="912" ref="F485">IF(I$79="","",F$194)</f>
        <v/>
      </c>
      <c r="G485" s="291" t="str">
        <f aca="true" t="shared" si="913" ref="G485">IF(J$79="","",G$194)</f>
        <v/>
      </c>
      <c r="H485" s="291" t="str">
        <f aca="true" t="shared" si="914" ref="H485">IF(K$79="","",H$194)</f>
        <v/>
      </c>
      <c r="I485" s="291" t="str">
        <f aca="true" t="shared" si="915" ref="I485">IF(L$79="","",I$194)</f>
        <v/>
      </c>
      <c r="J485" s="291" t="str">
        <f aca="true" t="shared" si="916" ref="J485">IF(M$79="","",J$194)</f>
        <v/>
      </c>
      <c r="K485" s="291" t="str">
        <f aca="true" t="shared" si="917" ref="K485">IF(N$79="","",K$194)</f>
        <v/>
      </c>
      <c r="L485" s="291" t="str">
        <f aca="true" t="shared" si="918" ref="L485">IF(O$79="","",L$194)</f>
        <v/>
      </c>
      <c r="M485" s="291" t="str">
        <f aca="true" t="shared" si="919" ref="M485">IF(P$79="","",M$194)</f>
        <v/>
      </c>
      <c r="N485" s="291" t="str">
        <f aca="true" t="shared" si="920" ref="N485">IF(Q$79="","",N$194)</f>
        <v/>
      </c>
      <c r="O485" s="291" t="str">
        <f aca="true" t="shared" si="921" ref="O485">IF(R$79="","",O$194)</f>
        <v/>
      </c>
      <c r="P485" s="291" t="str">
        <f aca="true" t="shared" si="922" ref="P485">IF(S$79="","",P$194)</f>
        <v/>
      </c>
      <c r="Q485" s="291" t="str">
        <f aca="true" t="shared" si="923" ref="Q485">IF(T$79="","",Q$194)</f>
        <v/>
      </c>
      <c r="R485" s="291" t="str">
        <f aca="true" t="shared" si="924" ref="R485">IF(U$79="","",R$194)</f>
        <v/>
      </c>
      <c r="S485" s="291" t="str">
        <f aca="true" t="shared" si="925" ref="S485">IF(V$79="","",S$194)</f>
        <v/>
      </c>
      <c r="T485" s="291" t="str">
        <f aca="true" t="shared" si="926" ref="T485">IF(W$79="","",T$194)</f>
        <v/>
      </c>
      <c r="U485" s="291" t="str">
        <f aca="true" t="shared" si="927" ref="U485">IF(X$79="","",U$194)</f>
        <v/>
      </c>
      <c r="V485" s="291" t="str">
        <f aca="true" t="shared" si="928" ref="V485">IF(Y$79="","",V$194)</f>
        <v/>
      </c>
      <c r="W485" s="291" t="str">
        <f aca="true" t="shared" si="929" ref="W485">IF(Z$79="","",W$194)</f>
        <v/>
      </c>
      <c r="X485" s="291" t="str">
        <f aca="true" t="shared" si="930" ref="X485">IF(AA$79="","",X$194)</f>
        <v/>
      </c>
      <c r="Y485" s="291" t="str">
        <f aca="true" t="shared" si="931" ref="Y485">IF(AB$79="","",Y$194)</f>
        <v/>
      </c>
      <c r="Z485" s="291" t="str">
        <f aca="true" t="shared" si="932" ref="Z485">IF(AC$79="","",Z$194)</f>
        <v/>
      </c>
      <c r="AA485" s="291" t="str">
        <f aca="true" t="shared" si="933" ref="AA485">IF(AD$79="","",AA$194)</f>
        <v/>
      </c>
      <c r="AB485" s="291" t="str">
        <f aca="true" t="shared" si="934" ref="AB485">IF(AE$79="","",AB$194)</f>
        <v/>
      </c>
      <c r="AC485" s="291" t="str">
        <f aca="true" t="shared" si="935" ref="AC485">IF(AF$79="","",AC$194)</f>
        <v/>
      </c>
      <c r="AD485" s="291" t="str">
        <f aca="true" t="shared" si="936" ref="AD485">IF(AG$79="","",AD$194)</f>
        <v/>
      </c>
      <c r="AE485" s="291" t="str">
        <f aca="true" t="shared" si="937" ref="AE485">IF(AH$79="","",AE$194)</f>
        <v/>
      </c>
      <c r="AF485" s="291" t="str">
        <f aca="true" t="shared" si="938" ref="AF485">IF(AI$79="","",AF$194)</f>
        <v/>
      </c>
      <c r="AG485" s="291" t="str">
        <f aca="true" t="shared" si="939" ref="AG485">IF(AJ$79="","",AG$194)</f>
        <v/>
      </c>
    </row>
    <row r="486" spans="1:33" s="69" customFormat="1" ht="12.75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aca="true" t="shared" si="940" ref="E486">IF(H$79="","",E$195)</f>
        <v/>
      </c>
      <c r="F486" s="291" t="str">
        <f aca="true" t="shared" si="941" ref="F486">IF(I$79="","",F$195)</f>
        <v/>
      </c>
      <c r="G486" s="291" t="str">
        <f aca="true" t="shared" si="942" ref="G486">IF(J$79="","",G$195)</f>
        <v/>
      </c>
      <c r="H486" s="291" t="str">
        <f aca="true" t="shared" si="943" ref="H486">IF(K$79="","",H$195)</f>
        <v/>
      </c>
      <c r="I486" s="291" t="str">
        <f aca="true" t="shared" si="944" ref="I486">IF(L$79="","",I$195)</f>
        <v/>
      </c>
      <c r="J486" s="291" t="str">
        <f aca="true" t="shared" si="945" ref="J486">IF(M$79="","",J$195)</f>
        <v/>
      </c>
      <c r="K486" s="291" t="str">
        <f aca="true" t="shared" si="946" ref="K486">IF(N$79="","",K$195)</f>
        <v/>
      </c>
      <c r="L486" s="291" t="str">
        <f aca="true" t="shared" si="947" ref="L486">IF(O$79="","",L$195)</f>
        <v/>
      </c>
      <c r="M486" s="291" t="str">
        <f aca="true" t="shared" si="948" ref="M486">IF(P$79="","",M$195)</f>
        <v/>
      </c>
      <c r="N486" s="291" t="str">
        <f aca="true" t="shared" si="949" ref="N486">IF(Q$79="","",N$195)</f>
        <v/>
      </c>
      <c r="O486" s="291" t="str">
        <f aca="true" t="shared" si="950" ref="O486">IF(R$79="","",O$195)</f>
        <v/>
      </c>
      <c r="P486" s="291" t="str">
        <f aca="true" t="shared" si="951" ref="P486">IF(S$79="","",P$195)</f>
        <v/>
      </c>
      <c r="Q486" s="291" t="str">
        <f aca="true" t="shared" si="952" ref="Q486">IF(T$79="","",Q$195)</f>
        <v/>
      </c>
      <c r="R486" s="291" t="str">
        <f aca="true" t="shared" si="953" ref="R486">IF(U$79="","",R$195)</f>
        <v/>
      </c>
      <c r="S486" s="291" t="str">
        <f aca="true" t="shared" si="954" ref="S486">IF(V$79="","",S$195)</f>
        <v/>
      </c>
      <c r="T486" s="291" t="str">
        <f aca="true" t="shared" si="955" ref="T486">IF(W$79="","",T$195)</f>
        <v/>
      </c>
      <c r="U486" s="291" t="str">
        <f aca="true" t="shared" si="956" ref="U486">IF(X$79="","",U$195)</f>
        <v/>
      </c>
      <c r="V486" s="291" t="str">
        <f aca="true" t="shared" si="957" ref="V486">IF(Y$79="","",V$195)</f>
        <v/>
      </c>
      <c r="W486" s="291" t="str">
        <f aca="true" t="shared" si="958" ref="W486">IF(Z$79="","",W$195)</f>
        <v/>
      </c>
      <c r="X486" s="291" t="str">
        <f aca="true" t="shared" si="959" ref="X486">IF(AA$79="","",X$195)</f>
        <v/>
      </c>
      <c r="Y486" s="291" t="str">
        <f aca="true" t="shared" si="960" ref="Y486">IF(AB$79="","",Y$195)</f>
        <v/>
      </c>
      <c r="Z486" s="291" t="str">
        <f aca="true" t="shared" si="961" ref="Z486">IF(AC$79="","",Z$195)</f>
        <v/>
      </c>
      <c r="AA486" s="291" t="str">
        <f aca="true" t="shared" si="962" ref="AA486">IF(AD$79="","",AA$195)</f>
        <v/>
      </c>
      <c r="AB486" s="291" t="str">
        <f aca="true" t="shared" si="963" ref="AB486">IF(AE$79="","",AB$195)</f>
        <v/>
      </c>
      <c r="AC486" s="291" t="str">
        <f aca="true" t="shared" si="964" ref="AC486">IF(AF$79="","",AC$195)</f>
        <v/>
      </c>
      <c r="AD486" s="291" t="str">
        <f aca="true" t="shared" si="965" ref="AD486">IF(AG$79="","",AD$195)</f>
        <v/>
      </c>
      <c r="AE486" s="291" t="str">
        <f aca="true" t="shared" si="966" ref="AE486">IF(AH$79="","",AE$195)</f>
        <v/>
      </c>
      <c r="AF486" s="291" t="str">
        <f aca="true" t="shared" si="967" ref="AF486">IF(AI$79="","",AF$195)</f>
        <v/>
      </c>
      <c r="AG486" s="291" t="str">
        <f aca="true" t="shared" si="968" ref="AG486">IF(AJ$79="","",AG$195)</f>
        <v/>
      </c>
    </row>
    <row r="487" spans="1:33" s="69" customFormat="1" ht="12.75">
      <c r="A487" s="85" t="s">
        <v>39</v>
      </c>
      <c r="B487" s="86" t="s">
        <v>332</v>
      </c>
      <c r="C487" s="87" t="s">
        <v>1</v>
      </c>
      <c r="D487" s="291">
        <f aca="true" t="shared" si="969" ref="D487:AG487">IF(G$79="","",IF(SUM(D478)-SUM(D484,D486,D216,D219)&gt;0,(SUM(D478)-SUM(D484,D486,D216,D219))*$D$39,0))</f>
        <v>0</v>
      </c>
      <c r="E487" s="291">
        <f t="shared" si="969"/>
        <v>0</v>
      </c>
      <c r="F487" s="291">
        <f t="shared" si="969"/>
        <v>0</v>
      </c>
      <c r="G487" s="291">
        <f t="shared" si="969"/>
        <v>0</v>
      </c>
      <c r="H487" s="291">
        <f t="shared" si="969"/>
        <v>0</v>
      </c>
      <c r="I487" s="291">
        <f t="shared" si="969"/>
        <v>0</v>
      </c>
      <c r="J487" s="291">
        <f t="shared" si="969"/>
        <v>0</v>
      </c>
      <c r="K487" s="291">
        <f t="shared" si="969"/>
        <v>0</v>
      </c>
      <c r="L487" s="291">
        <f t="shared" si="969"/>
        <v>0</v>
      </c>
      <c r="M487" s="291">
        <f t="shared" si="969"/>
        <v>0</v>
      </c>
      <c r="N487" s="291">
        <f t="shared" si="969"/>
        <v>0</v>
      </c>
      <c r="O487" s="291">
        <f t="shared" si="969"/>
        <v>0</v>
      </c>
      <c r="P487" s="291">
        <f t="shared" si="969"/>
        <v>0</v>
      </c>
      <c r="Q487" s="291">
        <f t="shared" si="969"/>
        <v>0</v>
      </c>
      <c r="R487" s="291">
        <f t="shared" si="969"/>
        <v>0</v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 ht="12.75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 ht="12.75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 ht="12.75">
      <c r="A490" s="45">
        <v>3</v>
      </c>
      <c r="B490" s="265" t="s">
        <v>30</v>
      </c>
      <c r="C490" s="148" t="s">
        <v>1</v>
      </c>
      <c r="D490" s="610">
        <f>IF(G$79="","",D474-D482)</f>
        <v>0</v>
      </c>
      <c r="E490" s="610">
        <f aca="true" t="shared" si="970" ref="E490:AG490">IF(E$449="","",E474-E482)</f>
        <v>0</v>
      </c>
      <c r="F490" s="610">
        <f t="shared" si="970"/>
        <v>0</v>
      </c>
      <c r="G490" s="610">
        <f t="shared" si="970"/>
        <v>0</v>
      </c>
      <c r="H490" s="610">
        <f t="shared" si="970"/>
        <v>0</v>
      </c>
      <c r="I490" s="610">
        <f t="shared" si="970"/>
        <v>0</v>
      </c>
      <c r="J490" s="610">
        <f t="shared" si="970"/>
        <v>0</v>
      </c>
      <c r="K490" s="610">
        <f t="shared" si="970"/>
        <v>0</v>
      </c>
      <c r="L490" s="610">
        <f t="shared" si="970"/>
        <v>0</v>
      </c>
      <c r="M490" s="610">
        <f t="shared" si="970"/>
        <v>0</v>
      </c>
      <c r="N490" s="610">
        <f t="shared" si="970"/>
        <v>0</v>
      </c>
      <c r="O490" s="610">
        <f t="shared" si="970"/>
        <v>0</v>
      </c>
      <c r="P490" s="610">
        <f t="shared" si="970"/>
        <v>0</v>
      </c>
      <c r="Q490" s="610">
        <f t="shared" si="970"/>
        <v>0</v>
      </c>
      <c r="R490" s="610">
        <f t="shared" si="970"/>
        <v>0</v>
      </c>
      <c r="S490" s="610" t="str">
        <f t="shared" si="970"/>
        <v/>
      </c>
      <c r="T490" s="610" t="str">
        <f t="shared" si="970"/>
        <v/>
      </c>
      <c r="U490" s="610" t="str">
        <f t="shared" si="970"/>
        <v/>
      </c>
      <c r="V490" s="610" t="str">
        <f t="shared" si="970"/>
        <v/>
      </c>
      <c r="W490" s="610" t="str">
        <f t="shared" si="970"/>
        <v/>
      </c>
      <c r="X490" s="610" t="str">
        <f t="shared" si="970"/>
        <v/>
      </c>
      <c r="Y490" s="610" t="str">
        <f t="shared" si="970"/>
        <v/>
      </c>
      <c r="Z490" s="610" t="str">
        <f t="shared" si="970"/>
        <v/>
      </c>
      <c r="AA490" s="610" t="str">
        <f t="shared" si="970"/>
        <v/>
      </c>
      <c r="AB490" s="610" t="str">
        <f t="shared" si="970"/>
        <v/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 ht="12.75">
      <c r="A491" s="198">
        <v>4</v>
      </c>
      <c r="B491" s="156" t="s">
        <v>31</v>
      </c>
      <c r="C491" s="289" t="s">
        <v>1</v>
      </c>
      <c r="D491" s="290">
        <f>IF(G$79="","",D473+D490)</f>
        <v>0</v>
      </c>
      <c r="E491" s="290">
        <f aca="true" t="shared" si="971" ref="E491:AG491">IF(E$449="","",E473+E490)</f>
        <v>0</v>
      </c>
      <c r="F491" s="290">
        <f t="shared" si="971"/>
        <v>0</v>
      </c>
      <c r="G491" s="290">
        <f t="shared" si="971"/>
        <v>0</v>
      </c>
      <c r="H491" s="290">
        <f t="shared" si="971"/>
        <v>0</v>
      </c>
      <c r="I491" s="290">
        <f t="shared" si="971"/>
        <v>0</v>
      </c>
      <c r="J491" s="290">
        <f t="shared" si="971"/>
        <v>0</v>
      </c>
      <c r="K491" s="290">
        <f t="shared" si="971"/>
        <v>0</v>
      </c>
      <c r="L491" s="290">
        <f t="shared" si="971"/>
        <v>0</v>
      </c>
      <c r="M491" s="290">
        <f t="shared" si="971"/>
        <v>0</v>
      </c>
      <c r="N491" s="290">
        <f t="shared" si="971"/>
        <v>0</v>
      </c>
      <c r="O491" s="290">
        <f t="shared" si="971"/>
        <v>0</v>
      </c>
      <c r="P491" s="290">
        <f t="shared" si="971"/>
        <v>0</v>
      </c>
      <c r="Q491" s="290">
        <f t="shared" si="971"/>
        <v>0</v>
      </c>
      <c r="R491" s="290">
        <f t="shared" si="971"/>
        <v>0</v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8" s="374" customFormat="1" ht="24" customHeight="1">
      <c r="A493" s="373" t="s">
        <v>342</v>
      </c>
      <c r="B493" s="374" t="s">
        <v>341</v>
      </c>
      <c r="H493" s="400"/>
    </row>
    <row r="494" spans="1:2" s="396" customFormat="1" ht="19.5" customHeight="1">
      <c r="A494" s="395"/>
      <c r="B494" s="396" t="s">
        <v>391</v>
      </c>
    </row>
    <row r="495" spans="1:33" s="8" customFormat="1" ht="12.75">
      <c r="A495" s="670" t="s">
        <v>10</v>
      </c>
      <c r="B495" s="672" t="s">
        <v>2</v>
      </c>
      <c r="C495" s="674" t="s">
        <v>0</v>
      </c>
      <c r="D495" s="385" t="str">
        <f aca="true" t="shared" si="972" ref="D495">IF(G$79="","",G$79)</f>
        <v>Faza oper.</v>
      </c>
      <c r="E495" s="385" t="str">
        <f aca="true" t="shared" si="973" ref="E495">IF(H$79="","",H$79)</f>
        <v>Faza oper.</v>
      </c>
      <c r="F495" s="385" t="str">
        <f aca="true" t="shared" si="974" ref="F495">IF(I$79="","",I$79)</f>
        <v>Faza oper.</v>
      </c>
      <c r="G495" s="385" t="str">
        <f aca="true" t="shared" si="975" ref="G495">IF(J$79="","",J$79)</f>
        <v>Faza oper.</v>
      </c>
      <c r="H495" s="385" t="str">
        <f aca="true" t="shared" si="976" ref="H495">IF(K$79="","",K$79)</f>
        <v>Faza oper.</v>
      </c>
      <c r="I495" s="385" t="str">
        <f aca="true" t="shared" si="977" ref="I495">IF(L$79="","",L$79)</f>
        <v>Faza oper.</v>
      </c>
      <c r="J495" s="385" t="str">
        <f aca="true" t="shared" si="978" ref="J495">IF(M$79="","",M$79)</f>
        <v>Faza oper.</v>
      </c>
      <c r="K495" s="385" t="str">
        <f aca="true" t="shared" si="979" ref="K495">IF(N$79="","",N$79)</f>
        <v>Faza oper.</v>
      </c>
      <c r="L495" s="385" t="str">
        <f aca="true" t="shared" si="980" ref="L495">IF(O$79="","",O$79)</f>
        <v>Faza oper.</v>
      </c>
      <c r="M495" s="385" t="str">
        <f aca="true" t="shared" si="981" ref="M495">IF(P$79="","",P$79)</f>
        <v>Faza oper.</v>
      </c>
      <c r="N495" s="385" t="str">
        <f aca="true" t="shared" si="982" ref="N495">IF(Q$79="","",Q$79)</f>
        <v>Faza oper.</v>
      </c>
      <c r="O495" s="385" t="str">
        <f aca="true" t="shared" si="983" ref="O495">IF(R$79="","",R$79)</f>
        <v>Faza oper.</v>
      </c>
      <c r="P495" s="385" t="str">
        <f aca="true" t="shared" si="984" ref="P495">IF(S$79="","",S$79)</f>
        <v>Faza oper.</v>
      </c>
      <c r="Q495" s="385" t="str">
        <f aca="true" t="shared" si="985" ref="Q495">IF(T$79="","",T$79)</f>
        <v>Faza oper.</v>
      </c>
      <c r="R495" s="385" t="str">
        <f aca="true" t="shared" si="986" ref="R495">IF(U$79="","",U$79)</f>
        <v>Faza oper.</v>
      </c>
      <c r="S495" s="385" t="str">
        <f aca="true" t="shared" si="987" ref="S495">IF(V$79="","",V$79)</f>
        <v/>
      </c>
      <c r="T495" s="385" t="str">
        <f aca="true" t="shared" si="988" ref="T495">IF(W$79="","",W$79)</f>
        <v/>
      </c>
      <c r="U495" s="385" t="str">
        <f aca="true" t="shared" si="989" ref="U495">IF(X$79="","",X$79)</f>
        <v/>
      </c>
      <c r="V495" s="385" t="str">
        <f aca="true" t="shared" si="990" ref="V495">IF(Y$79="","",Y$79)</f>
        <v/>
      </c>
      <c r="W495" s="385" t="str">
        <f aca="true" t="shared" si="991" ref="W495">IF(Z$79="","",Z$79)</f>
        <v/>
      </c>
      <c r="X495" s="385" t="str">
        <f aca="true" t="shared" si="992" ref="X495">IF(AA$79="","",AA$79)</f>
        <v/>
      </c>
      <c r="Y495" s="385" t="str">
        <f aca="true" t="shared" si="993" ref="Y495">IF(AB$79="","",AB$79)</f>
        <v/>
      </c>
      <c r="Z495" s="385" t="str">
        <f aca="true" t="shared" si="994" ref="Z495">IF(AC$79="","",AC$79)</f>
        <v/>
      </c>
      <c r="AA495" s="385" t="str">
        <f aca="true" t="shared" si="995" ref="AA495">IF(AD$79="","",AD$79)</f>
        <v/>
      </c>
      <c r="AB495" s="385" t="str">
        <f aca="true" t="shared" si="996" ref="AB495">IF(AE$79="","",AE$79)</f>
        <v/>
      </c>
      <c r="AC495" s="385" t="str">
        <f aca="true" t="shared" si="997" ref="AC495">IF(AF$79="","",AF$79)</f>
        <v/>
      </c>
      <c r="AD495" s="385" t="str">
        <f aca="true" t="shared" si="998" ref="AD495">IF(AG$79="","",AG$79)</f>
        <v/>
      </c>
      <c r="AE495" s="385" t="str">
        <f aca="true" t="shared" si="999" ref="AE495">IF(AH$79="","",AH$79)</f>
        <v/>
      </c>
      <c r="AF495" s="385" t="str">
        <f aca="true" t="shared" si="1000" ref="AF495">IF(AI$79="","",AI$79)</f>
        <v/>
      </c>
      <c r="AG495" s="385" t="str">
        <f aca="true" t="shared" si="1001" ref="AG495">IF(AJ$79="","",AJ$79)</f>
        <v/>
      </c>
    </row>
    <row r="496" spans="1:33" s="8" customFormat="1" ht="12.75">
      <c r="A496" s="671"/>
      <c r="B496" s="673"/>
      <c r="C496" s="675"/>
      <c r="D496" s="33">
        <f aca="true" t="shared" si="1002" ref="D496">IF(G$80="","",G$80)</f>
        <v>2016</v>
      </c>
      <c r="E496" s="33">
        <f aca="true" t="shared" si="1003" ref="E496">IF(H$80="","",H$80)</f>
        <v>2017</v>
      </c>
      <c r="F496" s="33">
        <f aca="true" t="shared" si="1004" ref="F496">IF(I$80="","",I$80)</f>
        <v>2018</v>
      </c>
      <c r="G496" s="33">
        <f aca="true" t="shared" si="1005" ref="G496">IF(J$80="","",J$80)</f>
        <v>2019</v>
      </c>
      <c r="H496" s="33">
        <f aca="true" t="shared" si="1006" ref="H496">IF(K$80="","",K$80)</f>
        <v>2020</v>
      </c>
      <c r="I496" s="33">
        <f aca="true" t="shared" si="1007" ref="I496">IF(L$80="","",L$80)</f>
        <v>2021</v>
      </c>
      <c r="J496" s="33">
        <f aca="true" t="shared" si="1008" ref="J496">IF(M$80="","",M$80)</f>
        <v>2022</v>
      </c>
      <c r="K496" s="33">
        <f aca="true" t="shared" si="1009" ref="K496">IF(N$80="","",N$80)</f>
        <v>2023</v>
      </c>
      <c r="L496" s="33">
        <f aca="true" t="shared" si="1010" ref="L496">IF(O$80="","",O$80)</f>
        <v>2024</v>
      </c>
      <c r="M496" s="33">
        <f aca="true" t="shared" si="1011" ref="M496">IF(P$80="","",P$80)</f>
        <v>2025</v>
      </c>
      <c r="N496" s="33">
        <f aca="true" t="shared" si="1012" ref="N496">IF(Q$80="","",Q$80)</f>
        <v>2026</v>
      </c>
      <c r="O496" s="33">
        <f aca="true" t="shared" si="1013" ref="O496">IF(R$80="","",R$80)</f>
        <v>2027</v>
      </c>
      <c r="P496" s="33">
        <f aca="true" t="shared" si="1014" ref="P496">IF(S$80="","",S$80)</f>
        <v>2028</v>
      </c>
      <c r="Q496" s="33">
        <f aca="true" t="shared" si="1015" ref="Q496">IF(T$80="","",T$80)</f>
        <v>2029</v>
      </c>
      <c r="R496" s="33">
        <f aca="true" t="shared" si="1016" ref="R496">IF(U$80="","",U$80)</f>
        <v>2030</v>
      </c>
      <c r="S496" s="33" t="str">
        <f aca="true" t="shared" si="1017" ref="S496">IF(V$80="","",V$80)</f>
        <v/>
      </c>
      <c r="T496" s="33" t="str">
        <f aca="true" t="shared" si="1018" ref="T496">IF(W$80="","",W$80)</f>
        <v/>
      </c>
      <c r="U496" s="33" t="str">
        <f aca="true" t="shared" si="1019" ref="U496">IF(X$80="","",X$80)</f>
        <v/>
      </c>
      <c r="V496" s="33" t="str">
        <f aca="true" t="shared" si="1020" ref="V496">IF(Y$80="","",Y$80)</f>
        <v/>
      </c>
      <c r="W496" s="33" t="str">
        <f aca="true" t="shared" si="1021" ref="W496">IF(Z$80="","",Z$80)</f>
        <v/>
      </c>
      <c r="X496" s="33" t="str">
        <f aca="true" t="shared" si="1022" ref="X496">IF(AA$80="","",AA$80)</f>
        <v/>
      </c>
      <c r="Y496" s="33" t="str">
        <f aca="true" t="shared" si="1023" ref="Y496">IF(AB$80="","",AB$80)</f>
        <v/>
      </c>
      <c r="Z496" s="33" t="str">
        <f aca="true" t="shared" si="1024" ref="Z496">IF(AC$80="","",AC$80)</f>
        <v/>
      </c>
      <c r="AA496" s="33" t="str">
        <f aca="true" t="shared" si="1025" ref="AA496">IF(AD$80="","",AD$80)</f>
        <v/>
      </c>
      <c r="AB496" s="33" t="str">
        <f aca="true" t="shared" si="1026" ref="AB496">IF(AE$80="","",AE$80)</f>
        <v/>
      </c>
      <c r="AC496" s="33" t="str">
        <f aca="true" t="shared" si="1027" ref="AC496">IF(AF$80="","",AF$80)</f>
        <v/>
      </c>
      <c r="AD496" s="33" t="str">
        <f aca="true" t="shared" si="1028" ref="AD496">IF(AG$80="","",AG$80)</f>
        <v/>
      </c>
      <c r="AE496" s="33" t="str">
        <f aca="true" t="shared" si="1029" ref="AE496">IF(AH$80="","",AH$80)</f>
        <v/>
      </c>
      <c r="AF496" s="33" t="str">
        <f aca="true" t="shared" si="1030" ref="AF496">IF(AI$80="","",AI$80)</f>
        <v/>
      </c>
      <c r="AG496" s="33" t="str">
        <f aca="true" t="shared" si="1031" ref="AG496">IF(AJ$80="","",AJ$80)</f>
        <v/>
      </c>
    </row>
    <row r="497" spans="1:33" s="69" customFormat="1" ht="22.5">
      <c r="A497" s="45" t="s">
        <v>22</v>
      </c>
      <c r="B497" s="265" t="s">
        <v>364</v>
      </c>
      <c r="C497" s="148" t="s">
        <v>1</v>
      </c>
      <c r="D497" s="266">
        <f>IF(G$79="","",SUM(D498:D499)-SUM(D500:D503))</f>
        <v>0</v>
      </c>
      <c r="E497" s="266">
        <f aca="true" t="shared" si="1032" ref="E497:AG497">IF(H$79="","",SUM(E498:E499)-SUM(E500:E503))</f>
        <v>0</v>
      </c>
      <c r="F497" s="266">
        <f t="shared" si="1032"/>
        <v>0</v>
      </c>
      <c r="G497" s="266">
        <f t="shared" si="1032"/>
        <v>0</v>
      </c>
      <c r="H497" s="266">
        <f t="shared" si="1032"/>
        <v>0</v>
      </c>
      <c r="I497" s="266">
        <f t="shared" si="1032"/>
        <v>0</v>
      </c>
      <c r="J497" s="266">
        <f t="shared" si="1032"/>
        <v>0</v>
      </c>
      <c r="K497" s="266">
        <f t="shared" si="1032"/>
        <v>0</v>
      </c>
      <c r="L497" s="266">
        <f t="shared" si="1032"/>
        <v>0</v>
      </c>
      <c r="M497" s="266">
        <f t="shared" si="1032"/>
        <v>0</v>
      </c>
      <c r="N497" s="266">
        <f t="shared" si="1032"/>
        <v>0</v>
      </c>
      <c r="O497" s="266">
        <f t="shared" si="1032"/>
        <v>0</v>
      </c>
      <c r="P497" s="266">
        <f t="shared" si="1032"/>
        <v>0</v>
      </c>
      <c r="Q497" s="266">
        <f t="shared" si="1032"/>
        <v>0</v>
      </c>
      <c r="R497" s="266">
        <f t="shared" si="1032"/>
        <v>0</v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33" s="70" customFormat="1" ht="12.75">
      <c r="A498" s="109" t="s">
        <v>373</v>
      </c>
      <c r="B498" s="10" t="s">
        <v>343</v>
      </c>
      <c r="C498" s="83" t="s">
        <v>1</v>
      </c>
      <c r="D498" s="84">
        <f aca="true" t="shared" si="1033" ref="D498:AG498">IF(G$79="","",IF(D$424="Faza oper.",D$369,0))</f>
        <v>0</v>
      </c>
      <c r="E498" s="84">
        <f t="shared" si="1033"/>
        <v>0</v>
      </c>
      <c r="F498" s="84">
        <f t="shared" si="1033"/>
        <v>0</v>
      </c>
      <c r="G498" s="84">
        <f t="shared" si="1033"/>
        <v>0</v>
      </c>
      <c r="H498" s="84">
        <f t="shared" si="1033"/>
        <v>0</v>
      </c>
      <c r="I498" s="84">
        <f t="shared" si="1033"/>
        <v>0</v>
      </c>
      <c r="J498" s="84">
        <f t="shared" si="1033"/>
        <v>0</v>
      </c>
      <c r="K498" s="84">
        <f t="shared" si="1033"/>
        <v>0</v>
      </c>
      <c r="L498" s="84">
        <f t="shared" si="1033"/>
        <v>0</v>
      </c>
      <c r="M498" s="84">
        <f t="shared" si="1033"/>
        <v>0</v>
      </c>
      <c r="N498" s="84">
        <f t="shared" si="1033"/>
        <v>0</v>
      </c>
      <c r="O498" s="84">
        <f t="shared" si="1033"/>
        <v>0</v>
      </c>
      <c r="P498" s="84">
        <f t="shared" si="1033"/>
        <v>0</v>
      </c>
      <c r="Q498" s="84">
        <f t="shared" si="1033"/>
        <v>0</v>
      </c>
      <c r="R498" s="84">
        <f t="shared" si="1033"/>
        <v>0</v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>
        <f aca="true" t="shared" si="1034" ref="D499:AG499">IF(G$79="","",IF(AND(D$496&lt;&gt;"",E$496="")=TRUE,IF(D$498-D$500-D$502&gt;0,(D$498-D$500-D$502)/$D$37,0),0))</f>
        <v>0</v>
      </c>
      <c r="E499" s="88">
        <f t="shared" si="1034"/>
        <v>0</v>
      </c>
      <c r="F499" s="88">
        <f t="shared" si="1034"/>
        <v>0</v>
      </c>
      <c r="G499" s="88">
        <f t="shared" si="1034"/>
        <v>0</v>
      </c>
      <c r="H499" s="88">
        <f t="shared" si="1034"/>
        <v>0</v>
      </c>
      <c r="I499" s="88">
        <f t="shared" si="1034"/>
        <v>0</v>
      </c>
      <c r="J499" s="88">
        <f t="shared" si="1034"/>
        <v>0</v>
      </c>
      <c r="K499" s="88">
        <f t="shared" si="1034"/>
        <v>0</v>
      </c>
      <c r="L499" s="88">
        <f t="shared" si="1034"/>
        <v>0</v>
      </c>
      <c r="M499" s="88">
        <f t="shared" si="1034"/>
        <v>0</v>
      </c>
      <c r="N499" s="88">
        <f t="shared" si="1034"/>
        <v>0</v>
      </c>
      <c r="O499" s="88">
        <f t="shared" si="1034"/>
        <v>0</v>
      </c>
      <c r="P499" s="88">
        <f t="shared" si="1034"/>
        <v>0</v>
      </c>
      <c r="Q499" s="88">
        <f t="shared" si="1034"/>
        <v>0</v>
      </c>
      <c r="R499" s="88">
        <f t="shared" si="1034"/>
        <v>0</v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>
        <f aca="true" t="shared" si="1035" ref="D500:AG500">IF(G$79="","",IF(D$424="Faza oper.",SUM(D$241)-SUM(D$224)+SUM(D$205),0))</f>
        <v>0</v>
      </c>
      <c r="E500" s="88">
        <f t="shared" si="1035"/>
        <v>0</v>
      </c>
      <c r="F500" s="88">
        <f t="shared" si="1035"/>
        <v>0</v>
      </c>
      <c r="G500" s="88">
        <f t="shared" si="1035"/>
        <v>0</v>
      </c>
      <c r="H500" s="88">
        <f t="shared" si="1035"/>
        <v>0</v>
      </c>
      <c r="I500" s="88">
        <f t="shared" si="1035"/>
        <v>0</v>
      </c>
      <c r="J500" s="88">
        <f t="shared" si="1035"/>
        <v>0</v>
      </c>
      <c r="K500" s="88">
        <f t="shared" si="1035"/>
        <v>0</v>
      </c>
      <c r="L500" s="88">
        <f t="shared" si="1035"/>
        <v>0</v>
      </c>
      <c r="M500" s="88">
        <f t="shared" si="1035"/>
        <v>0</v>
      </c>
      <c r="N500" s="88">
        <f t="shared" si="1035"/>
        <v>0</v>
      </c>
      <c r="O500" s="88">
        <f t="shared" si="1035"/>
        <v>0</v>
      </c>
      <c r="P500" s="88">
        <f t="shared" si="1035"/>
        <v>0</v>
      </c>
      <c r="Q500" s="88">
        <f t="shared" si="1035"/>
        <v>0</v>
      </c>
      <c r="R500" s="88">
        <f t="shared" si="1035"/>
        <v>0</v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 ht="12.75">
      <c r="A501" s="110" t="s">
        <v>376</v>
      </c>
      <c r="B501" s="24" t="s">
        <v>345</v>
      </c>
      <c r="C501" s="87" t="s">
        <v>1</v>
      </c>
      <c r="D501" s="88">
        <f aca="true" t="shared" si="1036" ref="D501:AG501">IF(G$79="","",IF(D$495="Faza inwest.",D$391,0))</f>
        <v>0</v>
      </c>
      <c r="E501" s="88">
        <f t="shared" si="1036"/>
        <v>0</v>
      </c>
      <c r="F501" s="88">
        <f t="shared" si="1036"/>
        <v>0</v>
      </c>
      <c r="G501" s="88">
        <f t="shared" si="1036"/>
        <v>0</v>
      </c>
      <c r="H501" s="88">
        <f t="shared" si="1036"/>
        <v>0</v>
      </c>
      <c r="I501" s="88">
        <f t="shared" si="1036"/>
        <v>0</v>
      </c>
      <c r="J501" s="88">
        <f t="shared" si="1036"/>
        <v>0</v>
      </c>
      <c r="K501" s="88">
        <f t="shared" si="1036"/>
        <v>0</v>
      </c>
      <c r="L501" s="88">
        <f t="shared" si="1036"/>
        <v>0</v>
      </c>
      <c r="M501" s="88">
        <f t="shared" si="1036"/>
        <v>0</v>
      </c>
      <c r="N501" s="88">
        <f t="shared" si="1036"/>
        <v>0</v>
      </c>
      <c r="O501" s="88">
        <f t="shared" si="1036"/>
        <v>0</v>
      </c>
      <c r="P501" s="88">
        <f t="shared" si="1036"/>
        <v>0</v>
      </c>
      <c r="Q501" s="88">
        <f t="shared" si="1036"/>
        <v>0</v>
      </c>
      <c r="R501" s="88">
        <f t="shared" si="1036"/>
        <v>0</v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>
        <f aca="true" t="shared" si="1037" ref="D502:AG502">IF(G$79="","",IF(D$424="Faza oper.",D$183,0))</f>
        <v>0</v>
      </c>
      <c r="E502" s="88">
        <f t="shared" si="1037"/>
        <v>0</v>
      </c>
      <c r="F502" s="88">
        <f t="shared" si="1037"/>
        <v>0</v>
      </c>
      <c r="G502" s="88">
        <f t="shared" si="1037"/>
        <v>0</v>
      </c>
      <c r="H502" s="88">
        <f t="shared" si="1037"/>
        <v>0</v>
      </c>
      <c r="I502" s="88">
        <f t="shared" si="1037"/>
        <v>0</v>
      </c>
      <c r="J502" s="88">
        <f t="shared" si="1037"/>
        <v>0</v>
      </c>
      <c r="K502" s="88">
        <f t="shared" si="1037"/>
        <v>0</v>
      </c>
      <c r="L502" s="88">
        <f t="shared" si="1037"/>
        <v>0</v>
      </c>
      <c r="M502" s="88">
        <f t="shared" si="1037"/>
        <v>0</v>
      </c>
      <c r="N502" s="88">
        <f t="shared" si="1037"/>
        <v>0</v>
      </c>
      <c r="O502" s="88">
        <f t="shared" si="1037"/>
        <v>0</v>
      </c>
      <c r="P502" s="88">
        <f t="shared" si="1037"/>
        <v>0</v>
      </c>
      <c r="Q502" s="88">
        <f t="shared" si="1037"/>
        <v>0</v>
      </c>
      <c r="R502" s="88">
        <f t="shared" si="1037"/>
        <v>0</v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 ht="12.75">
      <c r="A503" s="110" t="s">
        <v>378</v>
      </c>
      <c r="B503" s="24" t="s">
        <v>347</v>
      </c>
      <c r="C503" s="87" t="s">
        <v>1</v>
      </c>
      <c r="D503" s="88">
        <f>IF(G$79="","",IF(D$182="",0,D$182))</f>
        <v>0</v>
      </c>
      <c r="E503" s="88">
        <f aca="true" t="shared" si="1038" ref="E503:AG503">IF(H$79="","",IF(E$182="",0,E$182))</f>
        <v>0</v>
      </c>
      <c r="F503" s="88">
        <f t="shared" si="1038"/>
        <v>0</v>
      </c>
      <c r="G503" s="88">
        <f t="shared" si="1038"/>
        <v>0</v>
      </c>
      <c r="H503" s="88">
        <f t="shared" si="1038"/>
        <v>0</v>
      </c>
      <c r="I503" s="88">
        <f t="shared" si="1038"/>
        <v>0</v>
      </c>
      <c r="J503" s="88">
        <f t="shared" si="1038"/>
        <v>0</v>
      </c>
      <c r="K503" s="88">
        <f t="shared" si="1038"/>
        <v>0</v>
      </c>
      <c r="L503" s="88">
        <f t="shared" si="1038"/>
        <v>0</v>
      </c>
      <c r="M503" s="88">
        <f t="shared" si="1038"/>
        <v>0</v>
      </c>
      <c r="N503" s="88">
        <f t="shared" si="1038"/>
        <v>0</v>
      </c>
      <c r="O503" s="88">
        <f t="shared" si="1038"/>
        <v>0</v>
      </c>
      <c r="P503" s="88">
        <f t="shared" si="1038"/>
        <v>0</v>
      </c>
      <c r="Q503" s="88">
        <f t="shared" si="1038"/>
        <v>0</v>
      </c>
      <c r="R503" s="88">
        <f t="shared" si="1038"/>
        <v>0</v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33" s="69" customFormat="1" ht="12.75">
      <c r="A504" s="45" t="s">
        <v>125</v>
      </c>
      <c r="B504" s="265" t="s">
        <v>372</v>
      </c>
      <c r="C504" s="148" t="s">
        <v>1</v>
      </c>
      <c r="D504" s="266">
        <f aca="true" t="shared" si="1039" ref="D504:AG504">IF(G$79="","",SUM(D$505:D$507))</f>
        <v>0</v>
      </c>
      <c r="E504" s="266">
        <f t="shared" si="1039"/>
        <v>0</v>
      </c>
      <c r="F504" s="266">
        <f t="shared" si="1039"/>
        <v>0</v>
      </c>
      <c r="G504" s="266">
        <f t="shared" si="1039"/>
        <v>0</v>
      </c>
      <c r="H504" s="266">
        <f t="shared" si="1039"/>
        <v>0</v>
      </c>
      <c r="I504" s="266">
        <f t="shared" si="1039"/>
        <v>0</v>
      </c>
      <c r="J504" s="266">
        <f t="shared" si="1039"/>
        <v>0</v>
      </c>
      <c r="K504" s="266">
        <f t="shared" si="1039"/>
        <v>0</v>
      </c>
      <c r="L504" s="266">
        <f t="shared" si="1039"/>
        <v>0</v>
      </c>
      <c r="M504" s="266">
        <f t="shared" si="1039"/>
        <v>0</v>
      </c>
      <c r="N504" s="266">
        <f t="shared" si="1039"/>
        <v>0</v>
      </c>
      <c r="O504" s="266">
        <f t="shared" si="1039"/>
        <v>0</v>
      </c>
      <c r="P504" s="266">
        <f t="shared" si="1039"/>
        <v>0</v>
      </c>
      <c r="Q504" s="266">
        <f t="shared" si="1039"/>
        <v>0</v>
      </c>
      <c r="R504" s="266">
        <f t="shared" si="1039"/>
        <v>0</v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33" s="70" customFormat="1" ht="12.75">
      <c r="A505" s="109" t="s">
        <v>379</v>
      </c>
      <c r="B505" s="10" t="s">
        <v>366</v>
      </c>
      <c r="C505" s="83" t="s">
        <v>1</v>
      </c>
      <c r="D505" s="84">
        <f>IF(G$79="","",SUM(D$189,D$242,D$371,D$392))</f>
        <v>0</v>
      </c>
      <c r="E505" s="84">
        <f aca="true" t="shared" si="1040" ref="E505:AG505">IF(H$79="","",SUM(E$189,E$242,E$371,E$392))</f>
        <v>0</v>
      </c>
      <c r="F505" s="84">
        <f t="shared" si="1040"/>
        <v>0</v>
      </c>
      <c r="G505" s="84">
        <f t="shared" si="1040"/>
        <v>0</v>
      </c>
      <c r="H505" s="84">
        <f t="shared" si="1040"/>
        <v>0</v>
      </c>
      <c r="I505" s="84">
        <f t="shared" si="1040"/>
        <v>0</v>
      </c>
      <c r="J505" s="84">
        <f t="shared" si="1040"/>
        <v>0</v>
      </c>
      <c r="K505" s="84">
        <f t="shared" si="1040"/>
        <v>0</v>
      </c>
      <c r="L505" s="84">
        <f t="shared" si="1040"/>
        <v>0</v>
      </c>
      <c r="M505" s="84">
        <f t="shared" si="1040"/>
        <v>0</v>
      </c>
      <c r="N505" s="84">
        <f t="shared" si="1040"/>
        <v>0</v>
      </c>
      <c r="O505" s="84">
        <f t="shared" si="1040"/>
        <v>0</v>
      </c>
      <c r="P505" s="84">
        <f t="shared" si="1040"/>
        <v>0</v>
      </c>
      <c r="Q505" s="84">
        <f t="shared" si="1040"/>
        <v>0</v>
      </c>
      <c r="R505" s="84">
        <f t="shared" si="1040"/>
        <v>0</v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 ht="12.75">
      <c r="A506" s="110" t="s">
        <v>380</v>
      </c>
      <c r="B506" s="24" t="s">
        <v>43</v>
      </c>
      <c r="C506" s="87" t="s">
        <v>1</v>
      </c>
      <c r="D506" s="88">
        <f aca="true" t="shared" si="1041" ref="D506:AG506">IF(G$79="","",D$464)</f>
        <v>0</v>
      </c>
      <c r="E506" s="88">
        <f t="shared" si="1041"/>
        <v>0</v>
      </c>
      <c r="F506" s="88">
        <f t="shared" si="1041"/>
        <v>0</v>
      </c>
      <c r="G506" s="88">
        <f t="shared" si="1041"/>
        <v>0</v>
      </c>
      <c r="H506" s="88">
        <f t="shared" si="1041"/>
        <v>0</v>
      </c>
      <c r="I506" s="88">
        <f t="shared" si="1041"/>
        <v>0</v>
      </c>
      <c r="J506" s="88">
        <f t="shared" si="1041"/>
        <v>0</v>
      </c>
      <c r="K506" s="88">
        <f t="shared" si="1041"/>
        <v>0</v>
      </c>
      <c r="L506" s="88">
        <f t="shared" si="1041"/>
        <v>0</v>
      </c>
      <c r="M506" s="88">
        <f t="shared" si="1041"/>
        <v>0</v>
      </c>
      <c r="N506" s="88">
        <f t="shared" si="1041"/>
        <v>0</v>
      </c>
      <c r="O506" s="88">
        <f t="shared" si="1041"/>
        <v>0</v>
      </c>
      <c r="P506" s="88">
        <f t="shared" si="1041"/>
        <v>0</v>
      </c>
      <c r="Q506" s="88">
        <f t="shared" si="1041"/>
        <v>0</v>
      </c>
      <c r="R506" s="88">
        <f t="shared" si="1041"/>
        <v>0</v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 ht="12.75">
      <c r="A507" s="110" t="s">
        <v>381</v>
      </c>
      <c r="B507" s="24" t="s">
        <v>57</v>
      </c>
      <c r="C507" s="87" t="s">
        <v>1</v>
      </c>
      <c r="D507" s="88">
        <f>IF(G$79="","",SUM(D$224)-SUM(D$205))</f>
        <v>0</v>
      </c>
      <c r="E507" s="88">
        <f aca="true" t="shared" si="1042" ref="E507:AG507">IF(H$79="","",SUM(E$224)-SUM(E$205))</f>
        <v>0</v>
      </c>
      <c r="F507" s="88">
        <f t="shared" si="1042"/>
        <v>0</v>
      </c>
      <c r="G507" s="88">
        <f t="shared" si="1042"/>
        <v>0</v>
      </c>
      <c r="H507" s="88">
        <f t="shared" si="1042"/>
        <v>0</v>
      </c>
      <c r="I507" s="88">
        <f t="shared" si="1042"/>
        <v>0</v>
      </c>
      <c r="J507" s="88">
        <f t="shared" si="1042"/>
        <v>0</v>
      </c>
      <c r="K507" s="88">
        <f t="shared" si="1042"/>
        <v>0</v>
      </c>
      <c r="L507" s="88">
        <f t="shared" si="1042"/>
        <v>0</v>
      </c>
      <c r="M507" s="88">
        <f t="shared" si="1042"/>
        <v>0</v>
      </c>
      <c r="N507" s="88">
        <f t="shared" si="1042"/>
        <v>0</v>
      </c>
      <c r="O507" s="88">
        <f t="shared" si="1042"/>
        <v>0</v>
      </c>
      <c r="P507" s="88">
        <f t="shared" si="1042"/>
        <v>0</v>
      </c>
      <c r="Q507" s="88">
        <f t="shared" si="1042"/>
        <v>0</v>
      </c>
      <c r="R507" s="88">
        <f t="shared" si="1042"/>
        <v>0</v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33" s="69" customFormat="1" ht="12.75">
      <c r="A508" s="45" t="s">
        <v>123</v>
      </c>
      <c r="B508" s="265" t="s">
        <v>371</v>
      </c>
      <c r="C508" s="148" t="s">
        <v>1</v>
      </c>
      <c r="D508" s="266">
        <f aca="true" t="shared" si="1043" ref="D508:AG508">IF(G$79="","",SUMIF($C$509:$C$517,"zł/rok",D$509:D$517))</f>
        <v>0</v>
      </c>
      <c r="E508" s="266">
        <f t="shared" si="1043"/>
        <v>0</v>
      </c>
      <c r="F508" s="266">
        <f t="shared" si="1043"/>
        <v>0</v>
      </c>
      <c r="G508" s="266">
        <f t="shared" si="1043"/>
        <v>0</v>
      </c>
      <c r="H508" s="266">
        <f t="shared" si="1043"/>
        <v>0</v>
      </c>
      <c r="I508" s="266">
        <f t="shared" si="1043"/>
        <v>0</v>
      </c>
      <c r="J508" s="266">
        <f t="shared" si="1043"/>
        <v>0</v>
      </c>
      <c r="K508" s="266">
        <f t="shared" si="1043"/>
        <v>0</v>
      </c>
      <c r="L508" s="266">
        <f t="shared" si="1043"/>
        <v>0</v>
      </c>
      <c r="M508" s="266">
        <f t="shared" si="1043"/>
        <v>0</v>
      </c>
      <c r="N508" s="266">
        <f t="shared" si="1043"/>
        <v>0</v>
      </c>
      <c r="O508" s="266">
        <f t="shared" si="1043"/>
        <v>0</v>
      </c>
      <c r="P508" s="266">
        <f t="shared" si="1043"/>
        <v>0</v>
      </c>
      <c r="Q508" s="266">
        <f t="shared" si="1043"/>
        <v>0</v>
      </c>
      <c r="R508" s="266">
        <f t="shared" si="1043"/>
        <v>0</v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 ht="12.75">
      <c r="A509" s="85" t="s">
        <v>135</v>
      </c>
      <c r="B509" s="86" t="s">
        <v>367</v>
      </c>
      <c r="C509" s="87" t="s">
        <v>1</v>
      </c>
      <c r="D509" s="88">
        <f aca="true" t="shared" si="1044" ref="D509:AG509">IF(G$79="","",IF(D$182="",0,$D$421*D$182))</f>
        <v>0</v>
      </c>
      <c r="E509" s="88">
        <f t="shared" si="1044"/>
        <v>0</v>
      </c>
      <c r="F509" s="88">
        <f t="shared" si="1044"/>
        <v>0</v>
      </c>
      <c r="G509" s="88">
        <f t="shared" si="1044"/>
        <v>0</v>
      </c>
      <c r="H509" s="88">
        <f t="shared" si="1044"/>
        <v>0</v>
      </c>
      <c r="I509" s="88">
        <f t="shared" si="1044"/>
        <v>0</v>
      </c>
      <c r="J509" s="88">
        <f t="shared" si="1044"/>
        <v>0</v>
      </c>
      <c r="K509" s="88">
        <f t="shared" si="1044"/>
        <v>0</v>
      </c>
      <c r="L509" s="88">
        <f t="shared" si="1044"/>
        <v>0</v>
      </c>
      <c r="M509" s="88">
        <f t="shared" si="1044"/>
        <v>0</v>
      </c>
      <c r="N509" s="88">
        <f t="shared" si="1044"/>
        <v>0</v>
      </c>
      <c r="O509" s="88">
        <f t="shared" si="1044"/>
        <v>0</v>
      </c>
      <c r="P509" s="88">
        <f t="shared" si="1044"/>
        <v>0</v>
      </c>
      <c r="Q509" s="88">
        <f t="shared" si="1044"/>
        <v>0</v>
      </c>
      <c r="R509" s="88">
        <f t="shared" si="1044"/>
        <v>0</v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 ht="12.75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 ht="12.75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 ht="12.75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 ht="12.75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 ht="12.75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 ht="12.75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 ht="12.75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 ht="12.75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aca="true" t="shared" si="1045" ref="C517">IF(B517="Nie dotyczy","","zł/rok")</f>
        <v>zł/rok</v>
      </c>
      <c r="D517" s="88" t="str">
        <f aca="true" t="shared" si="1046" ref="D517:AG517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 ht="12.75">
      <c r="A518" s="45" t="s">
        <v>111</v>
      </c>
      <c r="B518" s="265" t="s">
        <v>370</v>
      </c>
      <c r="C518" s="148" t="s">
        <v>1</v>
      </c>
      <c r="D518" s="266">
        <f aca="true" t="shared" si="1047" ref="D518:AG518">IF(G$79="","",SUMIF($C$519:$C$520,"zł/rok",D$519:D$520))</f>
        <v>0</v>
      </c>
      <c r="E518" s="266">
        <f t="shared" si="1047"/>
        <v>0</v>
      </c>
      <c r="F518" s="266">
        <f t="shared" si="1047"/>
        <v>0</v>
      </c>
      <c r="G518" s="266">
        <f t="shared" si="1047"/>
        <v>0</v>
      </c>
      <c r="H518" s="266">
        <f t="shared" si="1047"/>
        <v>0</v>
      </c>
      <c r="I518" s="266">
        <f t="shared" si="1047"/>
        <v>0</v>
      </c>
      <c r="J518" s="266">
        <f t="shared" si="1047"/>
        <v>0</v>
      </c>
      <c r="K518" s="266">
        <f t="shared" si="1047"/>
        <v>0</v>
      </c>
      <c r="L518" s="266">
        <f t="shared" si="1047"/>
        <v>0</v>
      </c>
      <c r="M518" s="266">
        <f t="shared" si="1047"/>
        <v>0</v>
      </c>
      <c r="N518" s="266">
        <f t="shared" si="1047"/>
        <v>0</v>
      </c>
      <c r="O518" s="266">
        <f t="shared" si="1047"/>
        <v>0</v>
      </c>
      <c r="P518" s="266">
        <f t="shared" si="1047"/>
        <v>0</v>
      </c>
      <c r="Q518" s="266">
        <f t="shared" si="1047"/>
        <v>0</v>
      </c>
      <c r="R518" s="266">
        <f t="shared" si="1047"/>
        <v>0</v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 ht="12.75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 ht="12.75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 ht="12.75">
      <c r="A521" s="45" t="s">
        <v>169</v>
      </c>
      <c r="B521" s="265" t="s">
        <v>47</v>
      </c>
      <c r="C521" s="148" t="s">
        <v>1</v>
      </c>
      <c r="D521" s="266">
        <f aca="true" t="shared" si="1048" ref="D521:AG521">IF(G$79="","",SUM(D$497,D$508)-SUM(D$518))</f>
        <v>0</v>
      </c>
      <c r="E521" s="266">
        <f t="shared" si="1048"/>
        <v>0</v>
      </c>
      <c r="F521" s="266">
        <f t="shared" si="1048"/>
        <v>0</v>
      </c>
      <c r="G521" s="266">
        <f t="shared" si="1048"/>
        <v>0</v>
      </c>
      <c r="H521" s="266">
        <f t="shared" si="1048"/>
        <v>0</v>
      </c>
      <c r="I521" s="266">
        <f t="shared" si="1048"/>
        <v>0</v>
      </c>
      <c r="J521" s="266">
        <f t="shared" si="1048"/>
        <v>0</v>
      </c>
      <c r="K521" s="266">
        <f t="shared" si="1048"/>
        <v>0</v>
      </c>
      <c r="L521" s="266">
        <f t="shared" si="1048"/>
        <v>0</v>
      </c>
      <c r="M521" s="266">
        <f t="shared" si="1048"/>
        <v>0</v>
      </c>
      <c r="N521" s="266">
        <f t="shared" si="1048"/>
        <v>0</v>
      </c>
      <c r="O521" s="266">
        <f t="shared" si="1048"/>
        <v>0</v>
      </c>
      <c r="P521" s="266">
        <f t="shared" si="1048"/>
        <v>0</v>
      </c>
      <c r="Q521" s="266">
        <f t="shared" si="1048"/>
        <v>0</v>
      </c>
      <c r="R521" s="266">
        <f t="shared" si="1048"/>
        <v>0</v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 ht="12.75">
      <c r="A522" s="71" t="s">
        <v>368</v>
      </c>
      <c r="B522" s="72" t="s">
        <v>44</v>
      </c>
      <c r="C522" s="289" t="s">
        <v>4</v>
      </c>
      <c r="D522" s="333">
        <f aca="true" t="shared" si="1049" ref="D522:AG522">IF(G$79="","",1/(1+$D$38)^D$71)</f>
        <v>1</v>
      </c>
      <c r="E522" s="333">
        <f t="shared" si="1049"/>
        <v>0.9523809523809523</v>
      </c>
      <c r="F522" s="333">
        <f t="shared" si="1049"/>
        <v>0.9070294784580498</v>
      </c>
      <c r="G522" s="333">
        <f t="shared" si="1049"/>
        <v>0.863837598531476</v>
      </c>
      <c r="H522" s="333">
        <f t="shared" si="1049"/>
        <v>0.822702474791882</v>
      </c>
      <c r="I522" s="333">
        <f t="shared" si="1049"/>
        <v>0.783526166468459</v>
      </c>
      <c r="J522" s="333">
        <f t="shared" si="1049"/>
        <v>0.7462153966366276</v>
      </c>
      <c r="K522" s="333">
        <f t="shared" si="1049"/>
        <v>0.7106813301301215</v>
      </c>
      <c r="L522" s="333">
        <f t="shared" si="1049"/>
        <v>0.6768393620286872</v>
      </c>
      <c r="M522" s="333">
        <f t="shared" si="1049"/>
        <v>0.6446089162177973</v>
      </c>
      <c r="N522" s="333">
        <f t="shared" si="1049"/>
        <v>0.6139132535407593</v>
      </c>
      <c r="O522" s="333">
        <f t="shared" si="1049"/>
        <v>0.5846792890864374</v>
      </c>
      <c r="P522" s="333">
        <f t="shared" si="1049"/>
        <v>0.5568374181775595</v>
      </c>
      <c r="Q522" s="333">
        <f t="shared" si="1049"/>
        <v>0.5303213506452946</v>
      </c>
      <c r="R522" s="333">
        <f t="shared" si="1049"/>
        <v>0.5050679529955189</v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 ht="12.75">
      <c r="A523" s="45" t="s">
        <v>369</v>
      </c>
      <c r="B523" s="265" t="s">
        <v>45</v>
      </c>
      <c r="C523" s="148" t="s">
        <v>1</v>
      </c>
      <c r="D523" s="266">
        <f>IF(G$79="","",D521*D522)</f>
        <v>0</v>
      </c>
      <c r="E523" s="266">
        <f aca="true" t="shared" si="1050" ref="E523:AG523">IF(H$79="","",E521*E522)</f>
        <v>0</v>
      </c>
      <c r="F523" s="266">
        <f t="shared" si="1050"/>
        <v>0</v>
      </c>
      <c r="G523" s="266">
        <f t="shared" si="1050"/>
        <v>0</v>
      </c>
      <c r="H523" s="266">
        <f t="shared" si="1050"/>
        <v>0</v>
      </c>
      <c r="I523" s="266">
        <f t="shared" si="1050"/>
        <v>0</v>
      </c>
      <c r="J523" s="266">
        <f t="shared" si="1050"/>
        <v>0</v>
      </c>
      <c r="K523" s="266">
        <f t="shared" si="1050"/>
        <v>0</v>
      </c>
      <c r="L523" s="266">
        <f t="shared" si="1050"/>
        <v>0</v>
      </c>
      <c r="M523" s="266">
        <f t="shared" si="1050"/>
        <v>0</v>
      </c>
      <c r="N523" s="266">
        <f t="shared" si="1050"/>
        <v>0</v>
      </c>
      <c r="O523" s="266">
        <f t="shared" si="1050"/>
        <v>0</v>
      </c>
      <c r="P523" s="266">
        <f t="shared" si="1050"/>
        <v>0</v>
      </c>
      <c r="Q523" s="266">
        <f t="shared" si="1050"/>
        <v>0</v>
      </c>
      <c r="R523" s="266">
        <f t="shared" si="1050"/>
        <v>0</v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 ht="12.75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 ht="12.75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2" s="396" customFormat="1" ht="19.5" customHeight="1">
      <c r="A526" s="395"/>
      <c r="B526" s="396" t="s">
        <v>393</v>
      </c>
    </row>
    <row r="527" spans="1:33" s="8" customFormat="1" ht="12.75">
      <c r="A527" s="670" t="s">
        <v>10</v>
      </c>
      <c r="B527" s="672" t="s">
        <v>2</v>
      </c>
      <c r="C527" s="674" t="s">
        <v>0</v>
      </c>
      <c r="D527" s="385" t="str">
        <f aca="true" t="shared" si="1051" ref="D527">IF(G$79="","",G$79)</f>
        <v>Faza oper.</v>
      </c>
      <c r="E527" s="385" t="str">
        <f aca="true" t="shared" si="1052" ref="E527">IF(H$79="","",H$79)</f>
        <v>Faza oper.</v>
      </c>
      <c r="F527" s="385" t="str">
        <f aca="true" t="shared" si="1053" ref="F527">IF(I$79="","",I$79)</f>
        <v>Faza oper.</v>
      </c>
      <c r="G527" s="385" t="str">
        <f aca="true" t="shared" si="1054" ref="G527">IF(J$79="","",J$79)</f>
        <v>Faza oper.</v>
      </c>
      <c r="H527" s="385" t="str">
        <f aca="true" t="shared" si="1055" ref="H527">IF(K$79="","",K$79)</f>
        <v>Faza oper.</v>
      </c>
      <c r="I527" s="385" t="str">
        <f aca="true" t="shared" si="1056" ref="I527">IF(L$79="","",L$79)</f>
        <v>Faza oper.</v>
      </c>
      <c r="J527" s="385" t="str">
        <f aca="true" t="shared" si="1057" ref="J527">IF(M$79="","",M$79)</f>
        <v>Faza oper.</v>
      </c>
      <c r="K527" s="385" t="str">
        <f aca="true" t="shared" si="1058" ref="K527">IF(N$79="","",N$79)</f>
        <v>Faza oper.</v>
      </c>
      <c r="L527" s="385" t="str">
        <f aca="true" t="shared" si="1059" ref="L527">IF(O$79="","",O$79)</f>
        <v>Faza oper.</v>
      </c>
      <c r="M527" s="385" t="str">
        <f aca="true" t="shared" si="1060" ref="M527">IF(P$79="","",P$79)</f>
        <v>Faza oper.</v>
      </c>
      <c r="N527" s="385" t="str">
        <f aca="true" t="shared" si="1061" ref="N527">IF(Q$79="","",Q$79)</f>
        <v>Faza oper.</v>
      </c>
      <c r="O527" s="385" t="str">
        <f aca="true" t="shared" si="1062" ref="O527">IF(R$79="","",R$79)</f>
        <v>Faza oper.</v>
      </c>
      <c r="P527" s="385" t="str">
        <f aca="true" t="shared" si="1063" ref="P527">IF(S$79="","",S$79)</f>
        <v>Faza oper.</v>
      </c>
      <c r="Q527" s="385" t="str">
        <f aca="true" t="shared" si="1064" ref="Q527">IF(T$79="","",T$79)</f>
        <v>Faza oper.</v>
      </c>
      <c r="R527" s="385" t="str">
        <f aca="true" t="shared" si="1065" ref="R527">IF(U$79="","",U$79)</f>
        <v>Faza oper.</v>
      </c>
      <c r="S527" s="385" t="str">
        <f aca="true" t="shared" si="1066" ref="S527">IF(V$79="","",V$79)</f>
        <v/>
      </c>
      <c r="T527" s="385" t="str">
        <f aca="true" t="shared" si="1067" ref="T527">IF(W$79="","",W$79)</f>
        <v/>
      </c>
      <c r="U527" s="385" t="str">
        <f aca="true" t="shared" si="1068" ref="U527">IF(X$79="","",X$79)</f>
        <v/>
      </c>
      <c r="V527" s="385" t="str">
        <f aca="true" t="shared" si="1069" ref="V527">IF(Y$79="","",Y$79)</f>
        <v/>
      </c>
      <c r="W527" s="385" t="str">
        <f aca="true" t="shared" si="1070" ref="W527">IF(Z$79="","",Z$79)</f>
        <v/>
      </c>
      <c r="X527" s="385" t="str">
        <f aca="true" t="shared" si="1071" ref="X527">IF(AA$79="","",AA$79)</f>
        <v/>
      </c>
      <c r="Y527" s="385" t="str">
        <f aca="true" t="shared" si="1072" ref="Y527">IF(AB$79="","",AB$79)</f>
        <v/>
      </c>
      <c r="Z527" s="385" t="str">
        <f aca="true" t="shared" si="1073" ref="Z527">IF(AC$79="","",AC$79)</f>
        <v/>
      </c>
      <c r="AA527" s="385" t="str">
        <f aca="true" t="shared" si="1074" ref="AA527">IF(AD$79="","",AD$79)</f>
        <v/>
      </c>
      <c r="AB527" s="385" t="str">
        <f aca="true" t="shared" si="1075" ref="AB527">IF(AE$79="","",AE$79)</f>
        <v/>
      </c>
      <c r="AC527" s="385" t="str">
        <f aca="true" t="shared" si="1076" ref="AC527">IF(AF$79="","",AF$79)</f>
        <v/>
      </c>
      <c r="AD527" s="385" t="str">
        <f aca="true" t="shared" si="1077" ref="AD527">IF(AG$79="","",AG$79)</f>
        <v/>
      </c>
      <c r="AE527" s="385" t="str">
        <f aca="true" t="shared" si="1078" ref="AE527">IF(AH$79="","",AH$79)</f>
        <v/>
      </c>
      <c r="AF527" s="385" t="str">
        <f aca="true" t="shared" si="1079" ref="AF527">IF(AI$79="","",AI$79)</f>
        <v/>
      </c>
      <c r="AG527" s="385" t="str">
        <f aca="true" t="shared" si="1080" ref="AG527">IF(AJ$79="","",AJ$79)</f>
        <v/>
      </c>
    </row>
    <row r="528" spans="1:33" s="8" customFormat="1" ht="12.75">
      <c r="A528" s="671"/>
      <c r="B528" s="673"/>
      <c r="C528" s="675"/>
      <c r="D528" s="33">
        <f aca="true" t="shared" si="1081" ref="D528">IF(G$80="","",G$80)</f>
        <v>2016</v>
      </c>
      <c r="E528" s="33">
        <f aca="true" t="shared" si="1082" ref="E528">IF(H$80="","",H$80)</f>
        <v>2017</v>
      </c>
      <c r="F528" s="33">
        <f aca="true" t="shared" si="1083" ref="F528">IF(I$80="","",I$80)</f>
        <v>2018</v>
      </c>
      <c r="G528" s="33">
        <f aca="true" t="shared" si="1084" ref="G528">IF(J$80="","",J$80)</f>
        <v>2019</v>
      </c>
      <c r="H528" s="33">
        <f aca="true" t="shared" si="1085" ref="H528">IF(K$80="","",K$80)</f>
        <v>2020</v>
      </c>
      <c r="I528" s="33">
        <f aca="true" t="shared" si="1086" ref="I528">IF(L$80="","",L$80)</f>
        <v>2021</v>
      </c>
      <c r="J528" s="33">
        <f aca="true" t="shared" si="1087" ref="J528">IF(M$80="","",M$80)</f>
        <v>2022</v>
      </c>
      <c r="K528" s="33">
        <f aca="true" t="shared" si="1088" ref="K528">IF(N$80="","",N$80)</f>
        <v>2023</v>
      </c>
      <c r="L528" s="33">
        <f aca="true" t="shared" si="1089" ref="L528">IF(O$80="","",O$80)</f>
        <v>2024</v>
      </c>
      <c r="M528" s="33">
        <f aca="true" t="shared" si="1090" ref="M528">IF(P$80="","",P$80)</f>
        <v>2025</v>
      </c>
      <c r="N528" s="33">
        <f aca="true" t="shared" si="1091" ref="N528">IF(Q$80="","",Q$80)</f>
        <v>2026</v>
      </c>
      <c r="O528" s="33">
        <f aca="true" t="shared" si="1092" ref="O528">IF(R$80="","",R$80)</f>
        <v>2027</v>
      </c>
      <c r="P528" s="33">
        <f aca="true" t="shared" si="1093" ref="P528">IF(S$80="","",S$80)</f>
        <v>2028</v>
      </c>
      <c r="Q528" s="33">
        <f aca="true" t="shared" si="1094" ref="Q528">IF(T$80="","",T$80)</f>
        <v>2029</v>
      </c>
      <c r="R528" s="33">
        <f aca="true" t="shared" si="1095" ref="R528">IF(U$80="","",U$80)</f>
        <v>2030</v>
      </c>
      <c r="S528" s="33" t="str">
        <f aca="true" t="shared" si="1096" ref="S528">IF(V$80="","",V$80)</f>
        <v/>
      </c>
      <c r="T528" s="33" t="str">
        <f aca="true" t="shared" si="1097" ref="T528">IF(W$80="","",W$80)</f>
        <v/>
      </c>
      <c r="U528" s="33" t="str">
        <f aca="true" t="shared" si="1098" ref="U528">IF(X$80="","",X$80)</f>
        <v/>
      </c>
      <c r="V528" s="33" t="str">
        <f aca="true" t="shared" si="1099" ref="V528">IF(Y$80="","",Y$80)</f>
        <v/>
      </c>
      <c r="W528" s="33" t="str">
        <f aca="true" t="shared" si="1100" ref="W528">IF(Z$80="","",Z$80)</f>
        <v/>
      </c>
      <c r="X528" s="33" t="str">
        <f aca="true" t="shared" si="1101" ref="X528">IF(AA$80="","",AA$80)</f>
        <v/>
      </c>
      <c r="Y528" s="33" t="str">
        <f aca="true" t="shared" si="1102" ref="Y528">IF(AB$80="","",AB$80)</f>
        <v/>
      </c>
      <c r="Z528" s="33" t="str">
        <f aca="true" t="shared" si="1103" ref="Z528">IF(AC$80="","",AC$80)</f>
        <v/>
      </c>
      <c r="AA528" s="33" t="str">
        <f aca="true" t="shared" si="1104" ref="AA528">IF(AD$80="","",AD$80)</f>
        <v/>
      </c>
      <c r="AB528" s="33" t="str">
        <f aca="true" t="shared" si="1105" ref="AB528">IF(AE$80="","",AE$80)</f>
        <v/>
      </c>
      <c r="AC528" s="33" t="str">
        <f aca="true" t="shared" si="1106" ref="AC528">IF(AF$80="","",AF$80)</f>
        <v/>
      </c>
      <c r="AD528" s="33" t="str">
        <f aca="true" t="shared" si="1107" ref="AD528">IF(AG$80="","",AG$80)</f>
        <v/>
      </c>
      <c r="AE528" s="33" t="str">
        <f aca="true" t="shared" si="1108" ref="AE528">IF(AH$80="","",AH$80)</f>
        <v/>
      </c>
      <c r="AF528" s="33" t="str">
        <f aca="true" t="shared" si="1109" ref="AF528">IF(AI$80="","",AI$80)</f>
        <v/>
      </c>
      <c r="AG528" s="33" t="str">
        <f aca="true" t="shared" si="1110" ref="AG528">IF(AJ$80="","",AJ$80)</f>
        <v/>
      </c>
    </row>
    <row r="529" spans="1:33" ht="12.75">
      <c r="A529" s="39" t="s">
        <v>113</v>
      </c>
      <c r="B529" s="58" t="s">
        <v>394</v>
      </c>
      <c r="C529" s="34" t="s">
        <v>1</v>
      </c>
      <c r="D529" s="58">
        <f aca="true" t="shared" si="1111" ref="D529:AG529">IF(G$79="","",SUM(D$498:D$499,D$508))</f>
        <v>0</v>
      </c>
      <c r="E529" s="58">
        <f t="shared" si="1111"/>
        <v>0</v>
      </c>
      <c r="F529" s="58">
        <f t="shared" si="1111"/>
        <v>0</v>
      </c>
      <c r="G529" s="58">
        <f t="shared" si="1111"/>
        <v>0</v>
      </c>
      <c r="H529" s="58">
        <f t="shared" si="1111"/>
        <v>0</v>
      </c>
      <c r="I529" s="58">
        <f t="shared" si="1111"/>
        <v>0</v>
      </c>
      <c r="J529" s="58">
        <f t="shared" si="1111"/>
        <v>0</v>
      </c>
      <c r="K529" s="58">
        <f t="shared" si="1111"/>
        <v>0</v>
      </c>
      <c r="L529" s="58">
        <f t="shared" si="1111"/>
        <v>0</v>
      </c>
      <c r="M529" s="58">
        <f t="shared" si="1111"/>
        <v>0</v>
      </c>
      <c r="N529" s="58">
        <f t="shared" si="1111"/>
        <v>0</v>
      </c>
      <c r="O529" s="58">
        <f t="shared" si="1111"/>
        <v>0</v>
      </c>
      <c r="P529" s="58">
        <f t="shared" si="1111"/>
        <v>0</v>
      </c>
      <c r="Q529" s="58">
        <f t="shared" si="1111"/>
        <v>0</v>
      </c>
      <c r="R529" s="58">
        <f t="shared" si="1111"/>
        <v>0</v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3" ht="12.75">
      <c r="A530" s="41" t="s">
        <v>147</v>
      </c>
      <c r="B530" s="25" t="s">
        <v>395</v>
      </c>
      <c r="C530" s="140" t="s">
        <v>1</v>
      </c>
      <c r="D530" s="25">
        <f aca="true" t="shared" si="1112" ref="D530:AG530">IF(G$79="","",SUM(D$500:D$503,D$518))</f>
        <v>0</v>
      </c>
      <c r="E530" s="25">
        <f t="shared" si="1112"/>
        <v>0</v>
      </c>
      <c r="F530" s="25">
        <f t="shared" si="1112"/>
        <v>0</v>
      </c>
      <c r="G530" s="25">
        <f t="shared" si="1112"/>
        <v>0</v>
      </c>
      <c r="H530" s="25">
        <f t="shared" si="1112"/>
        <v>0</v>
      </c>
      <c r="I530" s="25">
        <f t="shared" si="1112"/>
        <v>0</v>
      </c>
      <c r="J530" s="25">
        <f t="shared" si="1112"/>
        <v>0</v>
      </c>
      <c r="K530" s="25">
        <f t="shared" si="1112"/>
        <v>0</v>
      </c>
      <c r="L530" s="25">
        <f t="shared" si="1112"/>
        <v>0</v>
      </c>
      <c r="M530" s="25">
        <f t="shared" si="1112"/>
        <v>0</v>
      </c>
      <c r="N530" s="25">
        <f t="shared" si="1112"/>
        <v>0</v>
      </c>
      <c r="O530" s="25">
        <f t="shared" si="1112"/>
        <v>0</v>
      </c>
      <c r="P530" s="25">
        <f t="shared" si="1112"/>
        <v>0</v>
      </c>
      <c r="Q530" s="25">
        <f t="shared" si="1112"/>
        <v>0</v>
      </c>
      <c r="R530" s="25">
        <f t="shared" si="1112"/>
        <v>0</v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3" ht="12.75">
      <c r="A531" s="314" t="s">
        <v>109</v>
      </c>
      <c r="B531" s="315" t="s">
        <v>48</v>
      </c>
      <c r="C531" s="316" t="s">
        <v>1</v>
      </c>
      <c r="D531" s="315">
        <f aca="true" t="shared" si="1113" ref="D531:AG531">IF(G$79="","",D$529*D$522)</f>
        <v>0</v>
      </c>
      <c r="E531" s="315">
        <f t="shared" si="1113"/>
        <v>0</v>
      </c>
      <c r="F531" s="315">
        <f t="shared" si="1113"/>
        <v>0</v>
      </c>
      <c r="G531" s="315">
        <f t="shared" si="1113"/>
        <v>0</v>
      </c>
      <c r="H531" s="315">
        <f t="shared" si="1113"/>
        <v>0</v>
      </c>
      <c r="I531" s="315">
        <f t="shared" si="1113"/>
        <v>0</v>
      </c>
      <c r="J531" s="315">
        <f t="shared" si="1113"/>
        <v>0</v>
      </c>
      <c r="K531" s="315">
        <f t="shared" si="1113"/>
        <v>0</v>
      </c>
      <c r="L531" s="315">
        <f t="shared" si="1113"/>
        <v>0</v>
      </c>
      <c r="M531" s="315">
        <f t="shared" si="1113"/>
        <v>0</v>
      </c>
      <c r="N531" s="315">
        <f t="shared" si="1113"/>
        <v>0</v>
      </c>
      <c r="O531" s="315">
        <f t="shared" si="1113"/>
        <v>0</v>
      </c>
      <c r="P531" s="315">
        <f t="shared" si="1113"/>
        <v>0</v>
      </c>
      <c r="Q531" s="315">
        <f t="shared" si="1113"/>
        <v>0</v>
      </c>
      <c r="R531" s="315">
        <f t="shared" si="1113"/>
        <v>0</v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3" ht="12.75">
      <c r="A532" s="134" t="s">
        <v>110</v>
      </c>
      <c r="B532" s="76" t="s">
        <v>49</v>
      </c>
      <c r="C532" s="135" t="s">
        <v>1</v>
      </c>
      <c r="D532" s="76">
        <f aca="true" t="shared" si="1114" ref="D532:AG532">IF(G$79="","",D$530*D$522)</f>
        <v>0</v>
      </c>
      <c r="E532" s="76">
        <f t="shared" si="1114"/>
        <v>0</v>
      </c>
      <c r="F532" s="76">
        <f t="shared" si="1114"/>
        <v>0</v>
      </c>
      <c r="G532" s="76">
        <f t="shared" si="1114"/>
        <v>0</v>
      </c>
      <c r="H532" s="76">
        <f t="shared" si="1114"/>
        <v>0</v>
      </c>
      <c r="I532" s="76">
        <f t="shared" si="1114"/>
        <v>0</v>
      </c>
      <c r="J532" s="76">
        <f t="shared" si="1114"/>
        <v>0</v>
      </c>
      <c r="K532" s="76">
        <f t="shared" si="1114"/>
        <v>0</v>
      </c>
      <c r="L532" s="76">
        <f t="shared" si="1114"/>
        <v>0</v>
      </c>
      <c r="M532" s="76">
        <f t="shared" si="1114"/>
        <v>0</v>
      </c>
      <c r="N532" s="76">
        <f t="shared" si="1114"/>
        <v>0</v>
      </c>
      <c r="O532" s="76">
        <f t="shared" si="1114"/>
        <v>0</v>
      </c>
      <c r="P532" s="76">
        <f t="shared" si="1114"/>
        <v>0</v>
      </c>
      <c r="Q532" s="76">
        <f t="shared" si="1114"/>
        <v>0</v>
      </c>
      <c r="R532" s="76">
        <f t="shared" si="1114"/>
        <v>0</v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3" ht="12.75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4" ht="12.75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8" s="374" customFormat="1" ht="24" customHeight="1">
      <c r="A535" s="373" t="s">
        <v>430</v>
      </c>
      <c r="B535" s="374" t="s">
        <v>429</v>
      </c>
      <c r="H535" s="400"/>
    </row>
    <row r="536" spans="1:36" s="70" customFormat="1" ht="12.75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 ht="12.75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 ht="12.75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 ht="12.75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ht="12.75">
      <c r="B542" s="9" t="s">
        <v>519</v>
      </c>
    </row>
    <row r="544" spans="2:13" ht="12.75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 ht="12.75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 ht="12.75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 ht="12.75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 ht="12.75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 ht="12.75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 ht="12.75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 ht="12.75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 ht="12.75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 ht="12.75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 ht="12.75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 ht="12.75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 ht="12.75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 ht="12.75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 ht="12.75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 ht="12.75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 ht="12.75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 ht="12.75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 ht="12.75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 ht="12.75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 ht="12.75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 ht="12.75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 ht="12.75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 ht="12.75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 ht="12.75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 ht="12.75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 ht="12.75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 ht="12.75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 ht="12.75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5" ht="45">
      <c r="B574" s="356"/>
      <c r="C574" s="357" t="s">
        <v>197</v>
      </c>
      <c r="D574" s="357" t="s">
        <v>198</v>
      </c>
      <c r="E574" s="357" t="s">
        <v>199</v>
      </c>
    </row>
    <row r="575" spans="2:5" ht="12.75">
      <c r="B575" s="358" t="s">
        <v>189</v>
      </c>
      <c r="C575" s="358">
        <v>33.3</v>
      </c>
      <c r="D575" s="358">
        <v>1772.4</v>
      </c>
      <c r="E575" s="358">
        <v>2.8</v>
      </c>
    </row>
    <row r="576" spans="2:5" ht="12.75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 ht="12.75">
      <c r="B577" s="358" t="s">
        <v>196</v>
      </c>
      <c r="C577" s="358">
        <v>29.1</v>
      </c>
      <c r="D577" s="358">
        <v>1976.1</v>
      </c>
      <c r="E577" s="358">
        <v>2.8</v>
      </c>
    </row>
  </sheetData>
  <mergeCells count="92">
    <mergeCell ref="D287:D288"/>
    <mergeCell ref="A301:A302"/>
    <mergeCell ref="B301:B302"/>
    <mergeCell ref="C301:C302"/>
    <mergeCell ref="C311:C312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101:C102"/>
    <mergeCell ref="D101:D102"/>
    <mergeCell ref="E101:E102"/>
    <mergeCell ref="F101:F102"/>
    <mergeCell ref="F79:F80"/>
    <mergeCell ref="E79:E80"/>
    <mergeCell ref="E124:E125"/>
    <mergeCell ref="F124:F125"/>
    <mergeCell ref="C173:C174"/>
    <mergeCell ref="D128:D129"/>
    <mergeCell ref="E128:E129"/>
    <mergeCell ref="F128:F129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A395:A396"/>
    <mergeCell ref="B395:B396"/>
    <mergeCell ref="C395:C396"/>
    <mergeCell ref="A373:A374"/>
    <mergeCell ref="B373:B374"/>
    <mergeCell ref="C373:C374"/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</mergeCells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priority="50" dxfId="17" operator="equal" stopIfTrue="1">
      <formula>"Okres realiz."</formula>
    </cfRule>
  </conditionalFormatting>
  <conditionalFormatting sqref="F103:F122 F81:F100">
    <cfRule type="cellIs" priority="46" dxfId="16" operator="notEqual" stopIfTrue="1">
      <formula>""</formula>
    </cfRule>
  </conditionalFormatting>
  <conditionalFormatting sqref="G152:AJ171 G126 G131:AJ150">
    <cfRule type="cellIs" priority="41" dxfId="15" operator="equal" stopIfTrue="1">
      <formula>"Nie dotyczy"</formula>
    </cfRule>
  </conditionalFormatting>
  <conditionalFormatting sqref="C194">
    <cfRule type="cellIs" priority="37" dxfId="9" operator="notEqual" stopIfTrue="1">
      <formula>$C$193</formula>
    </cfRule>
  </conditionalFormatting>
  <conditionalFormatting sqref="D126 E18">
    <cfRule type="cellIs" priority="33" dxfId="9" operator="notEqual" stopIfTrue="1">
      <formula>""</formula>
    </cfRule>
  </conditionalFormatting>
  <conditionalFormatting sqref="F18:H18">
    <cfRule type="cellIs" priority="32" dxfId="9" operator="notEqual" stopIfTrue="1">
      <formula>$E$18</formula>
    </cfRule>
  </conditionalFormatting>
  <conditionalFormatting sqref="C126">
    <cfRule type="cellIs" priority="162" dxfId="9" operator="greaterThan" stopIfTrue="1">
      <formula>$F$126</formula>
    </cfRule>
  </conditionalFormatting>
  <conditionalFormatting sqref="E126">
    <cfRule type="cellIs" priority="30" dxfId="9" operator="notEqual" stopIfTrue="1">
      <formula>$D$126</formula>
    </cfRule>
  </conditionalFormatting>
  <conditionalFormatting sqref="D534 D445 D469 D492 D305:AG305">
    <cfRule type="cellIs" priority="26" dxfId="9" operator="equal" stopIfTrue="1">
      <formula>"Nie"</formula>
    </cfRule>
  </conditionalFormatting>
  <conditionalFormatting sqref="D510:AG510">
    <cfRule type="expression" priority="10" dxfId="0" stopIfTrue="1">
      <formula>$C510=""</formula>
    </cfRule>
  </conditionalFormatting>
  <conditionalFormatting sqref="D511:AG511">
    <cfRule type="expression" priority="9" dxfId="0" stopIfTrue="1">
      <formula>$C511=""</formula>
    </cfRule>
  </conditionalFormatting>
  <conditionalFormatting sqref="D512:AG512">
    <cfRule type="expression" priority="8" dxfId="0" stopIfTrue="1">
      <formula>$C512=""</formula>
    </cfRule>
  </conditionalFormatting>
  <conditionalFormatting sqref="D513:AG513">
    <cfRule type="expression" priority="7" dxfId="0" stopIfTrue="1">
      <formula>$C513=""</formula>
    </cfRule>
  </conditionalFormatting>
  <conditionalFormatting sqref="D514:AG514">
    <cfRule type="expression" priority="6" dxfId="0" stopIfTrue="1">
      <formula>$C514=""</formula>
    </cfRule>
  </conditionalFormatting>
  <conditionalFormatting sqref="D515:AG515">
    <cfRule type="expression" priority="5" dxfId="0" stopIfTrue="1">
      <formula>$C515=""</formula>
    </cfRule>
  </conditionalFormatting>
  <conditionalFormatting sqref="D516:AG516">
    <cfRule type="expression" priority="4" dxfId="0" stopIfTrue="1">
      <formula>$C516=""</formula>
    </cfRule>
  </conditionalFormatting>
  <conditionalFormatting sqref="D519:AG519">
    <cfRule type="expression" priority="3" dxfId="0" stopIfTrue="1">
      <formula>$C519=""</formula>
    </cfRule>
  </conditionalFormatting>
  <conditionalFormatting sqref="D520:AG520">
    <cfRule type="expression" priority="2" dxfId="0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prompt="Proszę wypełnić tylko dla analizy wrażliwości - wartości dodatnie od 0 do 100%" errorTitle="Zła wartość!" error="Można podać tylko wartości z przedziału 0-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rintOptions/>
  <pageMargins left="0.4724409448818898" right="0.4724409448818898" top="0.51" bottom="0.49" header="0.34" footer="0.36"/>
  <pageSetup fitToHeight="7" fitToWidth="1" horizontalDpi="600" verticalDpi="600" orientation="landscape" paperSize="8" scale="32" r:id="rId2"/>
  <headerFooter alignWithMargins="0">
    <oddHeader>&amp;C&amp;A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k.szylin</cp:lastModifiedBy>
  <cp:lastPrinted>2016-02-23T11:44:17Z</cp:lastPrinted>
  <dcterms:created xsi:type="dcterms:W3CDTF">2007-04-25T13:25:36Z</dcterms:created>
  <dcterms:modified xsi:type="dcterms:W3CDTF">2016-02-23T11:44:19Z</dcterms:modified>
  <cp:category/>
  <cp:version/>
  <cp:contentType/>
  <cp:contentStatus/>
</cp:coreProperties>
</file>